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snjezanal\Downloads\"/>
    </mc:Choice>
  </mc:AlternateContent>
  <xr:revisionPtr revIDLastSave="0" documentId="8_{970DBBC9-9B55-414B-A2C6-CFB6E1F685FD}" xr6:coauthVersionLast="47" xr6:coauthVersionMax="47" xr10:uidLastSave="{00000000-0000-0000-0000-000000000000}"/>
  <bookViews>
    <workbookView xWindow="-120" yWindow="-120" windowWidth="25440" windowHeight="1539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benefits'!$A$1:$F$46</definedName>
    <definedName name="_xlnm.Print_Area" localSheetId="0">'Guidance for agencies'!$A$1:$A$58</definedName>
    <definedName name="_xlnm.Print_Area" localSheetId="3">Hospitality!$A$1:$E$45</definedName>
    <definedName name="_xlnm.Print_Area" localSheetId="1">'Summary and sign-off'!$A$1:$F$23</definedName>
    <definedName name="_xlnm.Print_Area" localSheetId="2">Travel!$A$1:$E$143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3" l="1"/>
  <c r="B109" i="1"/>
  <c r="B114" i="1"/>
  <c r="B15" i="1"/>
  <c r="B103" i="1"/>
  <c r="B94" i="1"/>
  <c r="B127" i="1"/>
  <c r="B78" i="1"/>
  <c r="B91" i="1"/>
  <c r="B82" i="1"/>
  <c r="B86" i="1"/>
  <c r="B51" i="1"/>
  <c r="B44" i="1"/>
  <c r="B41" i="1"/>
  <c r="B65" i="1"/>
  <c r="B76" i="1"/>
  <c r="B33" i="1"/>
  <c r="B60" i="1"/>
  <c r="D35" i="4" l="1"/>
  <c r="C25" i="3"/>
  <c r="C38" i="2"/>
  <c r="C120" i="1"/>
  <c r="C132" i="1"/>
  <c r="C22" i="1"/>
  <c r="B6" i="13" l="1"/>
  <c r="E60" i="13"/>
  <c r="C60" i="13"/>
  <c r="C37" i="4"/>
  <c r="C36" i="4"/>
  <c r="B60" i="13" l="1"/>
  <c r="B59" i="13"/>
  <c r="D59" i="13"/>
  <c r="B58" i="13"/>
  <c r="D58" i="13"/>
  <c r="D57" i="13"/>
  <c r="B57" i="13"/>
  <c r="D56" i="13"/>
  <c r="B56" i="13"/>
  <c r="D55" i="13"/>
  <c r="B55" i="13"/>
  <c r="B2" i="4"/>
  <c r="B3" i="4"/>
  <c r="B2" i="3"/>
  <c r="B3" i="3"/>
  <c r="B2" i="2"/>
  <c r="B3" i="2"/>
  <c r="B2" i="1"/>
  <c r="B3" i="1"/>
  <c r="F58" i="13" l="1"/>
  <c r="D38" i="2" s="1"/>
  <c r="F60" i="13"/>
  <c r="E35" i="4" s="1"/>
  <c r="F59" i="13"/>
  <c r="D25" i="3" s="1"/>
  <c r="F57" i="13"/>
  <c r="D132" i="1" s="1"/>
  <c r="F56" i="13"/>
  <c r="D120" i="1" s="1"/>
  <c r="F55" i="13"/>
  <c r="D22" i="1" s="1"/>
  <c r="C13" i="13"/>
  <c r="C12" i="13"/>
  <c r="C16" i="13" l="1"/>
  <c r="C17" i="13"/>
  <c r="B5" i="4" l="1"/>
  <c r="B4" i="4"/>
  <c r="B5" i="3"/>
  <c r="B4" i="3"/>
  <c r="B5" i="2"/>
  <c r="B4" i="2"/>
  <c r="B5" i="1"/>
  <c r="B4" i="1"/>
  <c r="C15" i="13" l="1"/>
  <c r="F12" i="13" l="1"/>
  <c r="C35" i="4"/>
  <c r="F11" i="13" s="1"/>
  <c r="F13" i="13" l="1"/>
  <c r="B132" i="1"/>
  <c r="B17" i="13" s="1"/>
  <c r="B120" i="1"/>
  <c r="B16" i="13" s="1"/>
  <c r="B22" i="1"/>
  <c r="B15" i="13" s="1"/>
  <c r="B25" i="3" l="1"/>
  <c r="B13" i="13" s="1"/>
  <c r="B38" i="2"/>
  <c r="B12" i="13" s="1"/>
  <c r="B11" i="13" l="1"/>
  <c r="B1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2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<sst xmlns="http://schemas.openxmlformats.org/spreadsheetml/2006/main" count="689" uniqueCount="310">
  <si>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</si>
  <si>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</si>
  <si>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</si>
  <si>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</si>
  <si>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</si>
  <si>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</si>
  <si>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</si>
  <si>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</si>
  <si>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</si>
  <si>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</si>
  <si>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</si>
  <si>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</si>
  <si>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</si>
  <si>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</si>
  <si>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</si>
  <si>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</si>
  <si>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</si>
  <si>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</si>
  <si>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</si>
  <si>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</si>
  <si>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</si>
  <si>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</si>
  <si>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</si>
  <si>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</si>
  <si>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</si>
  <si>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</si>
  <si>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</si>
  <si>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</si>
  <si>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</si>
  <si>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</si>
  <si>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</si>
  <si>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</si>
  <si>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</si>
  <si>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</si>
  <si>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</si>
  <si>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</si>
  <si>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</si>
  <si>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</si>
  <si>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</si>
  <si>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</si>
  <si>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</si>
  <si>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</si>
  <si>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</si>
  <si>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</si>
  <si>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</si>
  <si>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</si>
  <si>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</si>
  <si>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</si>
  <si>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</si>
  <si>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</si>
  <si>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</si>
  <si>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</si>
  <si>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</si>
  <si>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</si>
  <si>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</si>
  <si>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</si>
  <si>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</si>
  <si>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</si>
  <si>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</si>
  <si>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</si>
  <si>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</si>
  <si>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</si>
  <si>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</si>
  <si>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</si>
  <si>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</si>
  <si>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</si>
  <si>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</si>
  <si>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</si>
  <si>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</si>
  <si>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</si>
  <si>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</si>
  <si>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</si>
  <si>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</si>
  <si>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</si>
  <si>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</si>
  <si>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</si>
  <si>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</si>
  <si>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</si>
  <si>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</si>
  <si>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</si>
  <si>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</si>
  <si>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</si>
  <si>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</si>
  <si>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</si>
  <si>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</si>
  <si>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</si>
  <si>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</si>
  <si>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</si>
  <si>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</si>
  <si>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</si>
  <si>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</si>
  <si>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</si>
  <si>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</si>
  <si>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</si>
  <si>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</si>
  <si>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</si>
  <si>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</si>
  <si>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</si>
  <si>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</si>
  <si>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</si>
  <si>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</si>
  <si>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</si>
  <si>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</si>
  <si>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</si>
  <si>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</si>
  <si>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</si>
  <si>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</si>
  <si>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</si>
  <si>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</si>
  <si>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</si>
  <si>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</si>
  <si>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</si>
  <si>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</si>
  <si>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</si>
  <si>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</si>
  <si>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</si>
  <si>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</si>
  <si>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</si>
  <si>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</si>
  <si>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</si>
  <si>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</si>
  <si>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</si>
  <si>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</si>
  <si>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</si>
  <si>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</si>
  <si>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</si>
  <si>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</si>
  <si>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</si>
  <si>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</si>
  <si>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</si>
  <si>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</si>
  <si>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</si>
  <si>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</si>
  <si>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</si>
  <si>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</si>
  <si>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</si>
  <si>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</si>
  <si>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</si>
  <si>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</si>
  <si>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</si>
  <si>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</si>
  <si>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</si>
  <si>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</si>
  <si>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</si>
  <si>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</si>
  <si>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</si>
  <si>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</si>
  <si>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</si>
  <si>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</si>
  <si>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</si>
  <si>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</si>
  <si>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</si>
  <si>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</si>
  <si>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</si>
  <si>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</si>
  <si>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</si>
  <si>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</si>
  <si>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</si>
  <si>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</si>
  <si>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</si>
  <si>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</si>
  <si>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</si>
  <si>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</si>
  <si>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</si>
  <si>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</si>
  <si>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</si>
  <si>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</si>
  <si>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</si>
  <si>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</si>
  <si>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</si>
  <si>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</si>
  <si>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Creative New Zealand</t>
  </si>
  <si>
    <t>Stephen Wainwright</t>
  </si>
  <si>
    <t>Airfare</t>
  </si>
  <si>
    <t>Auckland</t>
  </si>
  <si>
    <t>Hotel</t>
  </si>
  <si>
    <t>Christchurch</t>
  </si>
  <si>
    <t>Hamilton</t>
  </si>
  <si>
    <t>Rotorua</t>
  </si>
  <si>
    <t>Wellington</t>
  </si>
  <si>
    <t>Kerikeri</t>
  </si>
  <si>
    <t>Taxi</t>
  </si>
  <si>
    <t>New Plymouth</t>
  </si>
  <si>
    <t>Blenheim</t>
  </si>
  <si>
    <t>Meal Allowance</t>
  </si>
  <si>
    <t>Meal (not claimed in allowance)</t>
  </si>
  <si>
    <t>Bus</t>
  </si>
  <si>
    <t>Meeting at Parliament with Minister Prime</t>
  </si>
  <si>
    <t>Meeting with Laulu Mac Leauanae, Ministry of Culture &amp; Heritage</t>
  </si>
  <si>
    <t>Meeting at Parliament with Minister Goldsmith</t>
  </si>
  <si>
    <t>taxi home after HR The Musical</t>
  </si>
  <si>
    <t>Taxis</t>
  </si>
  <si>
    <t>lunch for 2</t>
  </si>
  <si>
    <t>dinner for 2</t>
  </si>
  <si>
    <t>coffee for 3</t>
  </si>
  <si>
    <t>Building relationships - meeting with Courtenay Johnstone,  CE Te Papa</t>
  </si>
  <si>
    <t>Building relationships - meeting with Stephen Blackburn &amp; Gisella Carr, Wellington City Council</t>
  </si>
  <si>
    <t>Building relationships - meeting with Jonathan Bielski,  CEO Auckland Theatre Co</t>
  </si>
  <si>
    <t>breakfast for 3</t>
  </si>
  <si>
    <t>Ticket</t>
  </si>
  <si>
    <t>Wellington Sculpture Trust 40th Anniversary</t>
  </si>
  <si>
    <t>taxi home after attending WOW Beyond Awards</t>
  </si>
  <si>
    <t>Building relationships - meeting with Gisella Carr, Wellington City Council</t>
  </si>
  <si>
    <t>Building relationships - meeting with Graeme Coslett, NZCER</t>
  </si>
  <si>
    <t>Arts &amp; Culture Investors Forum and stakeholder meetings 9-12 Jul 2023</t>
  </si>
  <si>
    <t>Toi Ngāpuhi meeting, Waitangi &amp; stakeholder meetings, Auckland 27-29 Jun 2023</t>
  </si>
  <si>
    <t>Creative Waikato, Te Waka Toi Awards &amp; stakeholder meetings 9-12 Nov 2023</t>
  </si>
  <si>
    <t>Neke Moa Gate Dinner &amp; stakeholder meetings 14-17 Nov 2023</t>
  </si>
  <si>
    <t>breakfast for 2</t>
  </si>
  <si>
    <t>Featherston Booktown Launch 15 March 2024</t>
  </si>
  <si>
    <t>Mileage</t>
  </si>
  <si>
    <t>Featherston</t>
  </si>
  <si>
    <t>Building relationships - meeting with Kate de Goldi, author</t>
  </si>
  <si>
    <t>coffee for 2</t>
  </si>
  <si>
    <t>lunch for 3</t>
  </si>
  <si>
    <t>Building relationships - meeting with Eboni Waitere, Huia Publishers</t>
  </si>
  <si>
    <t>Lunch for 2</t>
  </si>
  <si>
    <t>Building relationships - meeting with Alison Taylor, Te Taumata Toi-A-Iwi &amp; jeremy Mayall , CE Creative Waikato</t>
  </si>
  <si>
    <t>Lunch for 3</t>
  </si>
  <si>
    <t>Event tickets</t>
  </si>
  <si>
    <t>Auckland Theatre Company</t>
  </si>
  <si>
    <t>Court Theatre</t>
  </si>
  <si>
    <t>St James Theatre</t>
  </si>
  <si>
    <t>Royal New Zealand Ballet</t>
  </si>
  <si>
    <t>Te Papa</t>
  </si>
  <si>
    <t>Auckland Philharmonia Orchestra</t>
  </si>
  <si>
    <t>Opera House</t>
  </si>
  <si>
    <t>WOW</t>
  </si>
  <si>
    <t>Unity Books</t>
  </si>
  <si>
    <t>NZSO</t>
  </si>
  <si>
    <t>Chamber Music New Zealand</t>
  </si>
  <si>
    <t>Touch Compass</t>
  </si>
  <si>
    <t>Black Grace</t>
  </si>
  <si>
    <t>Indian Ink</t>
  </si>
  <si>
    <t>Circa</t>
  </si>
  <si>
    <t>Wellington Orchestra</t>
  </si>
  <si>
    <t>Book</t>
  </si>
  <si>
    <t>Building relationships - meeting with Jessica Palalagi, Arts Foundation</t>
  </si>
  <si>
    <t>Building relationships - meeting with Carl Ross, CE Te Matatini</t>
  </si>
  <si>
    <t>Building relationships - meeting with Cat Ruka, Basement Theatre</t>
  </si>
  <si>
    <t>Building relationships -meeting with Ray Ahipene-Mercer, Wgtn Regional Orchestra</t>
  </si>
  <si>
    <t>Building relationships - meeting with Jo Blair, Brown Bread</t>
  </si>
  <si>
    <t>Building relationships -meeting with Rose Kirkup, artist</t>
  </si>
  <si>
    <t>Building relationships - meeting with Jonathan Hendry, Bats Theatre</t>
  </si>
  <si>
    <t>Building relationships - meeting with Paula Browning, WeCreate</t>
  </si>
  <si>
    <t>Building relationships - meeting with Elizabeth Caldwell, Experience Wellington</t>
  </si>
  <si>
    <t>Building relationships - meeting with Pele Walker, Arts Council Facilitator</t>
  </si>
  <si>
    <t>Dinner for 2</t>
  </si>
  <si>
    <t>Ockham Book Awards 15-17 May 2024</t>
  </si>
  <si>
    <t>Booktown Featherston</t>
  </si>
  <si>
    <t>Palmerston North</t>
  </si>
  <si>
    <t>Senior Manager Business Service (Chief Financial Officer)</t>
  </si>
  <si>
    <t>13th Festival of Pacific Arts and Culture - Hawaiʻi 11 Jun</t>
  </si>
  <si>
    <t>Abu Dhabi, UAE</t>
  </si>
  <si>
    <t>Wellington, NZ</t>
  </si>
  <si>
    <t>Honolulu, Hawai'i, USA</t>
  </si>
  <si>
    <t>Auckland, NZ</t>
  </si>
  <si>
    <t>Nui te Korero conference 26-29 Sep 2023</t>
  </si>
  <si>
    <t>Chch Court Theatre stakeholder meetings 7 - 8 Dec 2023</t>
  </si>
  <si>
    <t>Toi Ngāpuhi stakeholder meetings 2 Nov 2023</t>
  </si>
  <si>
    <t>Ngāti Whātua Ōrākei &amp; Te Wharekura opening 7-8 Sep 2023</t>
  </si>
  <si>
    <t>Ngāti Whātua Ōrākei &amp; Toi Ngāpuhi huis, stakeholder meetings 1-4 Aug 2023</t>
  </si>
  <si>
    <t>All in for Arts 2024 Blenheim 2 Apr 2024</t>
  </si>
  <si>
    <t>Airfare - HNL/AKL/WLG</t>
  </si>
  <si>
    <t>Airfare - AKL/HNL</t>
  </si>
  <si>
    <t>Culture Summit Abu Dhabi; March 2-5 (Note that there were no flight, accommodation and meal costs, as paid by the host)</t>
  </si>
  <si>
    <t>Allowance for 2 March only</t>
  </si>
  <si>
    <t>Arts on Tour stakeholder meetings, meeting with Court Theatre, attending Dance Nation at Court Theatre 12-13 Oct 2023</t>
  </si>
  <si>
    <t>Taxi from Auckland International Airport to Auckland City</t>
  </si>
  <si>
    <t>Taxi from CNZ to Wellington International Airport</t>
  </si>
  <si>
    <t>Hotel in Auckland after FestPAC to meet with stakeholder</t>
  </si>
  <si>
    <t>Taxi from Wellington airport to home</t>
  </si>
  <si>
    <t>Hotel in Kerikeri</t>
  </si>
  <si>
    <t>Taxi from Wellington airport to CNZ office</t>
  </si>
  <si>
    <t>Taxi Shuttle from Waitangi to Kerikeri Airport</t>
  </si>
  <si>
    <t xml:space="preserve">Meal Allowance </t>
  </si>
  <si>
    <t>Taxi from CNZ to Wellington Airport</t>
  </si>
  <si>
    <t>Taxi from Auckland Airport to Auckland City</t>
  </si>
  <si>
    <t>Taxi Aucklad City to Auckland Airport</t>
  </si>
  <si>
    <t>Taxi from Wellington Airport to CNZ office</t>
  </si>
  <si>
    <t>Taxi Auckland Airport to Auckland City</t>
  </si>
  <si>
    <t>Bus Auckland City to Auckland Airport</t>
  </si>
  <si>
    <t xml:space="preserve">Bus </t>
  </si>
  <si>
    <t>Taxi Wellington Airport to CNZ</t>
  </si>
  <si>
    <t>Bus Wellington Airport to CNZ</t>
  </si>
  <si>
    <t>Taxi CNZ to Wellington Airport</t>
  </si>
  <si>
    <t>Rental Car (booked as flights cancelled due to weather conditions)</t>
  </si>
  <si>
    <t>Hotel in New Plymouth for Nui te Korero</t>
  </si>
  <si>
    <t>Shuttle from Chch Airport to Chch City</t>
  </si>
  <si>
    <t>Taxi from Chch city to Chch Airport</t>
  </si>
  <si>
    <t>Taxi from home to Wellington Airport 7 am</t>
  </si>
  <si>
    <t>Rental Car to drive from Rotorua to Hamilton</t>
  </si>
  <si>
    <t>Taxi from Hamilton City to Hamilton Airport</t>
  </si>
  <si>
    <t>Taxi from Wellington Airport to home</t>
  </si>
  <si>
    <t>Taxis x 4 from Auckland City to Titirangi/return</t>
  </si>
  <si>
    <t>bus Chch Airport to Chch City</t>
  </si>
  <si>
    <t>Taxi home via pick up another staff member to Wellington Airport</t>
  </si>
  <si>
    <t xml:space="preserve">Taxi from CNZ via stop offs to Wellington International Airport </t>
  </si>
  <si>
    <t>Rental Car pick up Kerikeri airport, drive to Waitangi/return</t>
  </si>
  <si>
    <t>Taxi from Auckland City to Remuera for meeting with NZ Lotto</t>
  </si>
  <si>
    <t>Taxi from Remuera to Auckland City re: meeting with NZ Lotto</t>
  </si>
  <si>
    <t xml:space="preserve">Airfare </t>
  </si>
  <si>
    <t>Sector Engagement 3 May 2024 Gretchen La Roche mihi whakatau</t>
  </si>
  <si>
    <t>Bus Auckland Airport to Auckland City</t>
  </si>
  <si>
    <t>Dinner for 1 meal allowance</t>
  </si>
  <si>
    <t>Breakfast for 1 meal allowance</t>
  </si>
  <si>
    <t>Mileage - drive to and from Palmerston North</t>
  </si>
  <si>
    <t>Workshop with ATC, attend ATC Switzerland, attend Te Wai Ngutu Kākā Gallery Launch</t>
  </si>
  <si>
    <t>Meeting with Ngāti Whātua Orākei, meeting with Auckland Council, meeting with Basement Theatre, meeting with NZ Lotto, meeting with Auckland Arts Festival, attending Touch Compass AIGA  18-21 Mar 2024</t>
  </si>
  <si>
    <t>Auckland Theatre Company: Red, White &amp; Brass &amp; meetings with Tindall Foundation, Auckland Council, CNZ new chair  19-21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</si>
</sst>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 fontId="15" fillId="10" borderId="4" xfId="0" applyNumberFormat="1" applyFont="1" applyFill="1" applyBorder="1" applyAlignment="1" applyProtection="1">
      <alignment vertical="center" wrapText="1"/>
      <protection locked="0"/>
    </xf>
    <xf numFmtId="16" fontId="15" fillId="10" borderId="4" xfId="0" applyNumberFormat="1" applyFont="1" applyFill="1" applyBorder="1" applyAlignment="1" applyProtection="1">
      <alignment horizontal="left" vertical="center" wrapText="1"/>
      <protection locked="0"/>
    </xf>
    <xf numFmtId="0" fontId="40" fillId="10" borderId="0" xfId="0" applyFont="1" applyFill="1" applyProtection="1">
      <protection locked="0"/>
    </xf>
    <xf numFmtId="0" fontId="0" fillId="10" borderId="0" xfId="0" applyFill="1" applyAlignment="1" applyProtection="1">
      <alignment horizontal="lef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6"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9" t="s">
        <v>51</v>
      </c>
      <c r="B1" s="139"/>
      <c r="C1" s="139"/>
      <c r="D1" s="139"/>
      <c r="E1" s="139"/>
      <c r="F1" s="139"/>
      <c r="G1" s="17"/>
      <c r="H1" s="17"/>
      <c r="I1" s="17"/>
      <c r="J1" s="17"/>
      <c r="K1" s="17"/>
    </row>
    <row r="2" spans="1:11" ht="21" customHeight="1" x14ac:dyDescent="0.2">
      <c r="A2" s="3" t="s">
        <v>52</v>
      </c>
      <c r="B2" s="140" t="s">
        <v>171</v>
      </c>
      <c r="C2" s="140"/>
      <c r="D2" s="140"/>
      <c r="E2" s="140"/>
      <c r="F2" s="140"/>
      <c r="G2" s="17"/>
      <c r="H2" s="17"/>
      <c r="I2" s="17"/>
      <c r="J2" s="17"/>
      <c r="K2" s="17"/>
    </row>
    <row r="3" spans="1:11" ht="15.75" x14ac:dyDescent="0.2">
      <c r="A3" s="3" t="s">
        <v>53</v>
      </c>
      <c r="B3" s="140" t="s">
        <v>172</v>
      </c>
      <c r="C3" s="140"/>
      <c r="D3" s="140"/>
      <c r="E3" s="140"/>
      <c r="F3" s="140"/>
      <c r="G3" s="17"/>
      <c r="H3" s="17"/>
      <c r="I3" s="17"/>
      <c r="J3" s="17"/>
      <c r="K3" s="17"/>
    </row>
    <row r="4" spans="1:11" ht="21" customHeight="1" x14ac:dyDescent="0.2">
      <c r="A4" s="3" t="s">
        <v>54</v>
      </c>
      <c r="B4" s="141">
        <v>45108</v>
      </c>
      <c r="C4" s="141"/>
      <c r="D4" s="141"/>
      <c r="E4" s="141"/>
      <c r="F4" s="141"/>
      <c r="G4" s="17"/>
      <c r="H4" s="17"/>
      <c r="I4" s="17"/>
      <c r="J4" s="17"/>
      <c r="K4" s="17"/>
    </row>
    <row r="5" spans="1:11" ht="21" customHeight="1" x14ac:dyDescent="0.2">
      <c r="A5" s="3" t="s">
        <v>55</v>
      </c>
      <c r="B5" s="141">
        <v>45473</v>
      </c>
      <c r="C5" s="141"/>
      <c r="D5" s="141"/>
      <c r="E5" s="141"/>
      <c r="F5" s="141"/>
      <c r="G5" s="17"/>
      <c r="H5" s="17"/>
      <c r="I5" s="17"/>
      <c r="J5" s="17"/>
      <c r="K5" s="17"/>
    </row>
    <row r="6" spans="1:11" ht="21" customHeight="1" x14ac:dyDescent="0.2">
      <c r="A6" s="3" t="s">
        <v>56</v>
      </c>
      <c r="B6" s="138" t="str">
        <f>IF(AND(Travel!B7&lt;&gt;A30,Hospitality!B7&lt;&gt;A30,'All other expenses'!B7&lt;&gt;A30,'Gifts and benefits'!B7&lt;&gt;A30),A31,IF(AND(Travel!B7=A30,Hospitality!B7=A30,'All other expenses'!B7=A30,'Gifts and benefits'!B7=A30),A33,A32))</f>
        <v>Data and totals have not yet been checked and confirmed for any sheet</v>
      </c>
      <c r="C6" s="138"/>
      <c r="D6" s="138"/>
      <c r="E6" s="138"/>
      <c r="F6" s="138"/>
      <c r="G6" s="23"/>
      <c r="H6" s="17"/>
      <c r="I6" s="17"/>
      <c r="J6" s="17"/>
      <c r="K6" s="17"/>
    </row>
    <row r="7" spans="1:11" ht="31.5" x14ac:dyDescent="0.2">
      <c r="A7" s="3" t="s">
        <v>57</v>
      </c>
      <c r="B7" s="137" t="s">
        <v>90</v>
      </c>
      <c r="C7" s="137"/>
      <c r="D7" s="137"/>
      <c r="E7" s="137"/>
      <c r="F7" s="137"/>
      <c r="G7" s="23"/>
      <c r="H7" s="17"/>
      <c r="I7" s="17"/>
      <c r="J7" s="17"/>
      <c r="K7" s="17"/>
    </row>
    <row r="8" spans="1:11" ht="25.5" customHeight="1" x14ac:dyDescent="0.2">
      <c r="A8" s="3" t="s">
        <v>59</v>
      </c>
      <c r="B8" s="137" t="s">
        <v>251</v>
      </c>
      <c r="C8" s="137"/>
      <c r="D8" s="137"/>
      <c r="E8" s="137"/>
      <c r="F8" s="137"/>
      <c r="G8" s="23"/>
      <c r="H8" s="17"/>
      <c r="I8" s="17"/>
      <c r="J8" s="17"/>
      <c r="K8" s="17"/>
    </row>
    <row r="9" spans="1:11" ht="66.75" customHeight="1" x14ac:dyDescent="0.2">
      <c r="A9" s="136" t="s">
        <v>61</v>
      </c>
      <c r="B9" s="136"/>
      <c r="C9" s="136"/>
      <c r="D9" s="136"/>
      <c r="E9" s="136"/>
      <c r="F9" s="136"/>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26524.199999999993</v>
      </c>
      <c r="C11" s="66" t="str">
        <f>IF(Travel!B6="",A34,Travel!B6)</f>
        <v>Figures exclude GST</v>
      </c>
      <c r="D11" s="6"/>
      <c r="E11" s="8" t="s">
        <v>67</v>
      </c>
      <c r="F11" s="33">
        <f>'Gifts and benefits'!C35</f>
        <v>22</v>
      </c>
      <c r="G11" s="29"/>
      <c r="H11" s="29"/>
      <c r="I11" s="29"/>
      <c r="J11" s="29"/>
      <c r="K11" s="29"/>
    </row>
    <row r="12" spans="1:11" ht="27.75" customHeight="1" x14ac:dyDescent="0.2">
      <c r="A12" s="8" t="s">
        <v>24</v>
      </c>
      <c r="B12" s="59">
        <f>Hospitality!B38</f>
        <v>1080.25</v>
      </c>
      <c r="C12" s="66" t="str">
        <f>IF(Hospitality!B6="",A34,Hospitality!B6)</f>
        <v>Figures exclude GST</v>
      </c>
      <c r="D12" s="6"/>
      <c r="E12" s="8" t="s">
        <v>68</v>
      </c>
      <c r="F12" s="33">
        <f>'Gifts and benefits'!C36</f>
        <v>22</v>
      </c>
      <c r="G12" s="29"/>
      <c r="H12" s="29"/>
      <c r="I12" s="29"/>
      <c r="J12" s="29"/>
      <c r="K12" s="29"/>
    </row>
    <row r="13" spans="1:11" ht="27.75" customHeight="1" x14ac:dyDescent="0.2">
      <c r="A13" s="8" t="s">
        <v>69</v>
      </c>
      <c r="B13" s="59">
        <f>'All other expenses'!B25</f>
        <v>43.48</v>
      </c>
      <c r="C13" s="66" t="str">
        <f>IF('All other expenses'!B6="",A34,'All other expenses'!B6)</f>
        <v>Figures exclude GST</v>
      </c>
      <c r="D13" s="6"/>
      <c r="E13" s="8" t="s">
        <v>70</v>
      </c>
      <c r="F13" s="33">
        <f>'Gifts and benefits'!C37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Travel!B22</f>
        <v>9512.5199999999986</v>
      </c>
      <c r="C15" s="68" t="str">
        <f>C11</f>
        <v>Figures exclude GST</v>
      </c>
      <c r="D15" s="6"/>
      <c r="E15" s="6"/>
      <c r="F15" s="35"/>
      <c r="G15" s="17"/>
      <c r="H15" s="17"/>
      <c r="I15" s="17"/>
      <c r="J15" s="17"/>
      <c r="K15" s="17"/>
    </row>
    <row r="16" spans="1:11" ht="27.75" customHeight="1" x14ac:dyDescent="0.2">
      <c r="A16" s="9" t="s">
        <v>72</v>
      </c>
      <c r="B16" s="61">
        <f>Travel!B120</f>
        <v>16897.269999999993</v>
      </c>
      <c r="C16" s="68" t="str">
        <f>C11</f>
        <v>Figures exclude GST</v>
      </c>
      <c r="D16" s="36"/>
      <c r="E16" s="6"/>
      <c r="F16" s="37"/>
      <c r="G16" s="17"/>
      <c r="H16" s="17"/>
      <c r="I16" s="17"/>
      <c r="J16" s="17"/>
      <c r="K16" s="17"/>
    </row>
    <row r="17" spans="1:11" ht="27.75" customHeight="1" x14ac:dyDescent="0.2">
      <c r="A17" s="9" t="s">
        <v>73</v>
      </c>
      <c r="B17" s="61">
        <f>Travel!B132</f>
        <v>114.41</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COUNT(Travel!B12:B21)</f>
        <v>8</v>
      </c>
      <c r="C55" s="75"/>
      <c r="D55" s="75">
        <f>COUNTIF(Travel!D12:D21,"*")</f>
        <v>8</v>
      </c>
      <c r="E55" s="76"/>
      <c r="F55" s="76" t="b">
        <f>MIN(B55,D55)=MAX(B55,D55)</f>
        <v>1</v>
      </c>
      <c r="G55" s="17"/>
      <c r="H55" s="17"/>
      <c r="I55" s="17"/>
      <c r="J55" s="17"/>
      <c r="K55" s="17"/>
    </row>
    <row r="56" spans="1:11" hidden="1" x14ac:dyDescent="0.2">
      <c r="A56" s="83" t="s">
        <v>106</v>
      </c>
      <c r="B56" s="75">
        <f>COUNT(Travel!B26:B119)</f>
        <v>92</v>
      </c>
      <c r="C56" s="75"/>
      <c r="D56" s="75">
        <f>COUNTIF(Travel!D26:D119,"*")</f>
        <v>92</v>
      </c>
      <c r="E56" s="76"/>
      <c r="F56" s="76" t="b">
        <f>MIN(B56,D56)=MAX(B56,D56)</f>
        <v>1</v>
      </c>
    </row>
    <row r="57" spans="1:11" hidden="1" x14ac:dyDescent="0.2">
      <c r="A57" s="84"/>
      <c r="B57" s="75">
        <f>COUNT(Travel!B124:B131)</f>
        <v>6</v>
      </c>
      <c r="C57" s="75"/>
      <c r="D57" s="75">
        <f>COUNTIF(Travel!D124:D131,"*")</f>
        <v>6</v>
      </c>
      <c r="E57" s="76"/>
      <c r="F57" s="76" t="b">
        <f>MIN(B57,D57)=MAX(B57,D57)</f>
        <v>1</v>
      </c>
    </row>
    <row r="58" spans="1:11" hidden="1" x14ac:dyDescent="0.2">
      <c r="A58" s="85" t="s">
        <v>107</v>
      </c>
      <c r="B58" s="77">
        <f>COUNT(Hospitality!B11:B37)</f>
        <v>25</v>
      </c>
      <c r="C58" s="77"/>
      <c r="D58" s="77">
        <f>COUNTIF(Hospitality!D11:D37,"*")</f>
        <v>25</v>
      </c>
      <c r="E58" s="78"/>
      <c r="F58" s="78" t="b">
        <f>MIN(B58,D58)=MAX(B58,D58)</f>
        <v>1</v>
      </c>
    </row>
    <row r="59" spans="1:11" hidden="1" x14ac:dyDescent="0.2">
      <c r="A59" s="86" t="s">
        <v>108</v>
      </c>
      <c r="B59" s="76">
        <f>COUNT('All other expenses'!B11:B24)</f>
        <v>1</v>
      </c>
      <c r="C59" s="76"/>
      <c r="D59" s="76">
        <f>COUNTIF('All other expenses'!D11:D24,"*")</f>
        <v>1</v>
      </c>
      <c r="E59" s="76"/>
      <c r="F59" s="76" t="b">
        <f>MIN(B59,D59)=MAX(B59,D59)</f>
        <v>1</v>
      </c>
    </row>
    <row r="60" spans="1:11" hidden="1" x14ac:dyDescent="0.2">
      <c r="A60" s="85" t="s">
        <v>109</v>
      </c>
      <c r="B60" s="77">
        <f>COUNTIF('Gifts and benefits'!B11:B34,"*")</f>
        <v>22</v>
      </c>
      <c r="C60" s="77">
        <f>COUNTIF('Gifts and benefits'!C11:C34,"*")</f>
        <v>22</v>
      </c>
      <c r="D60" s="77"/>
      <c r="E60" s="77">
        <f>COUNTA('Gifts and benefits'!E11:E34)</f>
        <v>22</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3"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6E69435B-9FE0-4873-9B4D-EA95C82FE989}"/>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83"/>
  <sheetViews>
    <sheetView zoomScaleNormal="100" workbookViewId="0">
      <selection activeCell="C14" sqref="C1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4" t="s">
        <v>110</v>
      </c>
      <c r="B1" s="144"/>
      <c r="C1" s="144"/>
      <c r="D1" s="144"/>
      <c r="E1" s="144"/>
      <c r="F1" s="17"/>
    </row>
    <row r="2" spans="1:6" ht="21" customHeight="1" x14ac:dyDescent="0.2">
      <c r="A2" s="3" t="s">
        <v>111</v>
      </c>
      <c r="B2" s="142" t="str">
        <f>'Summary and sign-off'!B2:F2</f>
        <v>Creative New Zealand</v>
      </c>
      <c r="C2" s="142"/>
      <c r="D2" s="142"/>
      <c r="E2" s="142"/>
      <c r="F2" s="17"/>
    </row>
    <row r="3" spans="1:6" ht="31.5" x14ac:dyDescent="0.2">
      <c r="A3" s="3" t="s">
        <v>112</v>
      </c>
      <c r="B3" s="142" t="str">
        <f>'Summary and sign-off'!B3:F3</f>
        <v>Stephen Wainwright</v>
      </c>
      <c r="C3" s="142"/>
      <c r="D3" s="142"/>
      <c r="E3" s="142"/>
      <c r="F3" s="17"/>
    </row>
    <row r="4" spans="1:6" ht="21" customHeight="1" x14ac:dyDescent="0.2">
      <c r="A4" s="3" t="s">
        <v>113</v>
      </c>
      <c r="B4" s="142">
        <f>'Summary and sign-off'!B4:F4</f>
        <v>45108</v>
      </c>
      <c r="C4" s="142"/>
      <c r="D4" s="142"/>
      <c r="E4" s="142"/>
      <c r="F4" s="17"/>
    </row>
    <row r="5" spans="1:6" ht="21" customHeight="1" x14ac:dyDescent="0.2">
      <c r="A5" s="3" t="s">
        <v>114</v>
      </c>
      <c r="B5" s="142">
        <f>'Summary and sign-off'!B5:F5</f>
        <v>45473</v>
      </c>
      <c r="C5" s="142"/>
      <c r="D5" s="142"/>
      <c r="E5" s="142"/>
      <c r="F5" s="17"/>
    </row>
    <row r="6" spans="1:6" ht="21" customHeight="1" x14ac:dyDescent="0.2">
      <c r="A6" s="3" t="s">
        <v>115</v>
      </c>
      <c r="B6" s="137" t="s">
        <v>82</v>
      </c>
      <c r="C6" s="137"/>
      <c r="D6" s="137"/>
      <c r="E6" s="137"/>
      <c r="F6" s="17"/>
    </row>
    <row r="7" spans="1:6" ht="21" customHeight="1" x14ac:dyDescent="0.2">
      <c r="A7" s="3" t="s">
        <v>56</v>
      </c>
      <c r="B7" s="137"/>
      <c r="C7" s="137"/>
      <c r="D7" s="137"/>
      <c r="E7" s="137"/>
      <c r="F7" s="17"/>
    </row>
    <row r="8" spans="1:6" ht="36" customHeight="1" x14ac:dyDescent="0.2">
      <c r="A8" s="146" t="s">
        <v>116</v>
      </c>
      <c r="B8" s="147"/>
      <c r="C8" s="147"/>
      <c r="D8" s="147"/>
      <c r="E8" s="147"/>
      <c r="F8" s="19"/>
    </row>
    <row r="9" spans="1:6" ht="36" customHeight="1" x14ac:dyDescent="0.2">
      <c r="A9" s="148" t="s">
        <v>117</v>
      </c>
      <c r="B9" s="149"/>
      <c r="C9" s="149"/>
      <c r="D9" s="149"/>
      <c r="E9" s="149"/>
      <c r="F9" s="19"/>
    </row>
    <row r="10" spans="1:6" ht="24.75" customHeight="1" x14ac:dyDescent="0.2">
      <c r="A10" s="145" t="s">
        <v>118</v>
      </c>
      <c r="B10" s="150"/>
      <c r="C10" s="145"/>
      <c r="D10" s="145"/>
      <c r="E10" s="145"/>
      <c r="F10" s="29"/>
    </row>
    <row r="11" spans="1:6" ht="28.5" customHeight="1" x14ac:dyDescent="0.2">
      <c r="A11" s="24" t="s">
        <v>119</v>
      </c>
      <c r="B11" s="24" t="s">
        <v>120</v>
      </c>
      <c r="C11" s="24" t="s">
        <v>121</v>
      </c>
      <c r="D11" s="24" t="s">
        <v>122</v>
      </c>
      <c r="E11" s="24" t="s">
        <v>123</v>
      </c>
      <c r="F11" s="30"/>
    </row>
    <row r="12" spans="1:6" s="2" customFormat="1" ht="25.5" x14ac:dyDescent="0.2">
      <c r="A12" s="117">
        <v>45344</v>
      </c>
      <c r="B12" s="118">
        <v>100</v>
      </c>
      <c r="C12" s="119" t="s">
        <v>265</v>
      </c>
      <c r="D12" s="119" t="s">
        <v>266</v>
      </c>
      <c r="E12" s="120" t="s">
        <v>253</v>
      </c>
      <c r="F12" s="1"/>
    </row>
    <row r="13" spans="1:6" s="2" customFormat="1" ht="25.5" x14ac:dyDescent="0.2">
      <c r="A13" s="117">
        <v>45386</v>
      </c>
      <c r="B13" s="118">
        <v>38.51</v>
      </c>
      <c r="C13" s="119" t="s">
        <v>265</v>
      </c>
      <c r="D13" s="119" t="s">
        <v>269</v>
      </c>
      <c r="E13" s="120" t="s">
        <v>254</v>
      </c>
      <c r="F13" s="1"/>
    </row>
    <row r="14" spans="1:6" s="2" customFormat="1" ht="25.5" x14ac:dyDescent="0.2">
      <c r="A14" s="117">
        <v>45447</v>
      </c>
      <c r="B14" s="118">
        <v>83.79</v>
      </c>
      <c r="C14" s="119" t="s">
        <v>252</v>
      </c>
      <c r="D14" s="119" t="s">
        <v>297</v>
      </c>
      <c r="E14" s="120" t="s">
        <v>254</v>
      </c>
      <c r="F14" s="1"/>
    </row>
    <row r="15" spans="1:6" s="2" customFormat="1" x14ac:dyDescent="0.2">
      <c r="A15" s="117">
        <v>45447</v>
      </c>
      <c r="B15" s="118">
        <f>3439.01+515.06</f>
        <v>3954.07</v>
      </c>
      <c r="C15" s="119" t="s">
        <v>252</v>
      </c>
      <c r="D15" s="118" t="s">
        <v>264</v>
      </c>
      <c r="E15" s="118" t="s">
        <v>255</v>
      </c>
      <c r="F15" s="1"/>
    </row>
    <row r="16" spans="1:6" s="2" customFormat="1" x14ac:dyDescent="0.2">
      <c r="A16" s="117">
        <v>45454</v>
      </c>
      <c r="B16" s="118">
        <v>5029.62</v>
      </c>
      <c r="C16" s="119" t="s">
        <v>252</v>
      </c>
      <c r="D16" s="118" t="s">
        <v>263</v>
      </c>
      <c r="E16" s="118" t="s">
        <v>255</v>
      </c>
      <c r="F16" s="1"/>
    </row>
    <row r="17" spans="1:6" s="2" customFormat="1" x14ac:dyDescent="0.2">
      <c r="A17" s="117">
        <v>45455</v>
      </c>
      <c r="B17" s="118">
        <v>90.67</v>
      </c>
      <c r="C17" s="119" t="s">
        <v>252</v>
      </c>
      <c r="D17" s="119" t="s">
        <v>268</v>
      </c>
      <c r="E17" s="120" t="s">
        <v>256</v>
      </c>
      <c r="F17" s="1"/>
    </row>
    <row r="18" spans="1:6" s="2" customFormat="1" x14ac:dyDescent="0.2">
      <c r="A18" s="117">
        <v>45455</v>
      </c>
      <c r="B18" s="118">
        <v>171.39</v>
      </c>
      <c r="C18" s="119" t="s">
        <v>252</v>
      </c>
      <c r="D18" s="119" t="s">
        <v>270</v>
      </c>
      <c r="E18" s="120" t="s">
        <v>256</v>
      </c>
      <c r="F18" s="1"/>
    </row>
    <row r="19" spans="1:6" s="2" customFormat="1" x14ac:dyDescent="0.2">
      <c r="A19" s="117">
        <v>45456</v>
      </c>
      <c r="B19" s="118">
        <v>44.47</v>
      </c>
      <c r="C19" s="119" t="s">
        <v>252</v>
      </c>
      <c r="D19" s="119" t="s">
        <v>271</v>
      </c>
      <c r="E19" s="120" t="s">
        <v>254</v>
      </c>
      <c r="F19" s="1"/>
    </row>
    <row r="20" spans="1:6" s="2" customFormat="1" x14ac:dyDescent="0.2">
      <c r="A20" s="121"/>
      <c r="B20" s="118"/>
      <c r="C20" s="119"/>
      <c r="D20" s="119"/>
      <c r="E20" s="120"/>
      <c r="F20" s="1"/>
    </row>
    <row r="21" spans="1:6" s="2" customFormat="1" hidden="1" x14ac:dyDescent="0.2">
      <c r="A21" s="104"/>
      <c r="B21" s="105"/>
      <c r="C21" s="106"/>
      <c r="D21" s="106"/>
      <c r="E21" s="107"/>
      <c r="F21" s="1"/>
    </row>
    <row r="22" spans="1:6" ht="19.5" customHeight="1" x14ac:dyDescent="0.2">
      <c r="A22" s="71" t="s">
        <v>124</v>
      </c>
      <c r="B22" s="72">
        <f>SUM(B12:B21)</f>
        <v>9512.5199999999986</v>
      </c>
      <c r="C22" s="128" t="str">
        <f>IF(SUBTOTAL(3,B12:B21)=SUBTOTAL(103,B12:B21),'Summary and sign-off'!$A$48,'Summary and sign-off'!$A$49)</f>
        <v>Check - there are no hidden rows with data</v>
      </c>
      <c r="D22" s="143" t="str">
        <f>IF('Summary and sign-off'!F55='Summary and sign-off'!F54,'Summary and sign-off'!A51,'Summary and sign-off'!A50)</f>
        <v>Check - each entry provides sufficient information</v>
      </c>
      <c r="E22" s="143"/>
      <c r="F22" s="17"/>
    </row>
    <row r="23" spans="1:6" ht="10.5" customHeight="1" x14ac:dyDescent="0.2">
      <c r="A23" s="17"/>
      <c r="B23" s="19"/>
      <c r="C23" s="17"/>
      <c r="D23" s="17"/>
      <c r="E23" s="17"/>
      <c r="F23" s="17"/>
    </row>
    <row r="24" spans="1:6" ht="24.75" customHeight="1" x14ac:dyDescent="0.2">
      <c r="A24" s="145" t="s">
        <v>125</v>
      </c>
      <c r="B24" s="145"/>
      <c r="C24" s="145"/>
      <c r="D24" s="145"/>
      <c r="E24" s="145"/>
      <c r="F24" s="29"/>
    </row>
    <row r="25" spans="1:6" ht="32.450000000000003" customHeight="1" x14ac:dyDescent="0.2">
      <c r="A25" s="24" t="s">
        <v>119</v>
      </c>
      <c r="B25" s="24" t="s">
        <v>63</v>
      </c>
      <c r="C25" s="24" t="s">
        <v>126</v>
      </c>
      <c r="D25" s="24" t="s">
        <v>122</v>
      </c>
      <c r="E25" s="24" t="s">
        <v>123</v>
      </c>
      <c r="F25" s="30"/>
    </row>
    <row r="26" spans="1:6" s="2" customFormat="1" x14ac:dyDescent="0.2">
      <c r="A26" s="117">
        <v>45108</v>
      </c>
      <c r="B26" s="118">
        <v>189.57</v>
      </c>
      <c r="C26" s="119" t="s">
        <v>205</v>
      </c>
      <c r="D26" s="119" t="s">
        <v>272</v>
      </c>
      <c r="E26" s="120" t="s">
        <v>180</v>
      </c>
      <c r="F26" s="1"/>
    </row>
    <row r="27" spans="1:6" s="2" customFormat="1" x14ac:dyDescent="0.2">
      <c r="A27" s="117">
        <v>45108</v>
      </c>
      <c r="B27" s="118">
        <v>133.04</v>
      </c>
      <c r="C27" s="119" t="s">
        <v>205</v>
      </c>
      <c r="D27" s="119" t="s">
        <v>272</v>
      </c>
      <c r="E27" s="120" t="s">
        <v>174</v>
      </c>
      <c r="F27" s="1"/>
    </row>
    <row r="28" spans="1:6" s="2" customFormat="1" x14ac:dyDescent="0.2">
      <c r="A28" s="117">
        <v>45108</v>
      </c>
      <c r="B28" s="118">
        <v>135</v>
      </c>
      <c r="C28" s="119" t="s">
        <v>205</v>
      </c>
      <c r="D28" s="119" t="s">
        <v>275</v>
      </c>
      <c r="E28" s="120" t="s">
        <v>174</v>
      </c>
      <c r="F28" s="1"/>
    </row>
    <row r="29" spans="1:6" s="2" customFormat="1" x14ac:dyDescent="0.2">
      <c r="A29" s="117">
        <v>45108</v>
      </c>
      <c r="B29" s="118">
        <v>42.76</v>
      </c>
      <c r="C29" s="119" t="s">
        <v>205</v>
      </c>
      <c r="D29" s="119" t="s">
        <v>273</v>
      </c>
      <c r="E29" s="120" t="s">
        <v>179</v>
      </c>
      <c r="F29" s="1"/>
    </row>
    <row r="30" spans="1:6" s="2" customFormat="1" x14ac:dyDescent="0.2">
      <c r="A30" s="117">
        <v>45108</v>
      </c>
      <c r="B30" s="118">
        <v>65.22</v>
      </c>
      <c r="C30" s="119" t="s">
        <v>205</v>
      </c>
      <c r="D30" s="119" t="s">
        <v>274</v>
      </c>
      <c r="E30" s="120" t="s">
        <v>180</v>
      </c>
      <c r="F30" s="1"/>
    </row>
    <row r="31" spans="1:6" s="2" customFormat="1" x14ac:dyDescent="0.2">
      <c r="A31" s="117">
        <v>45138</v>
      </c>
      <c r="B31" s="118">
        <v>48.3</v>
      </c>
      <c r="C31" s="132" t="s">
        <v>204</v>
      </c>
      <c r="D31" s="119" t="s">
        <v>276</v>
      </c>
      <c r="E31" s="120" t="s">
        <v>179</v>
      </c>
      <c r="F31" s="1"/>
    </row>
    <row r="32" spans="1:6" s="2" customFormat="1" x14ac:dyDescent="0.2">
      <c r="A32" s="117">
        <v>45138</v>
      </c>
      <c r="B32" s="118">
        <v>103.3</v>
      </c>
      <c r="C32" s="132" t="s">
        <v>204</v>
      </c>
      <c r="D32" s="119" t="s">
        <v>277</v>
      </c>
      <c r="E32" s="120" t="s">
        <v>174</v>
      </c>
      <c r="F32" s="1"/>
    </row>
    <row r="33" spans="1:6" s="2" customFormat="1" x14ac:dyDescent="0.2">
      <c r="A33" s="117">
        <v>45108</v>
      </c>
      <c r="B33" s="118">
        <f>339.13+17.39</f>
        <v>356.52</v>
      </c>
      <c r="C33" s="132" t="s">
        <v>204</v>
      </c>
      <c r="D33" s="119" t="s">
        <v>173</v>
      </c>
      <c r="E33" s="120" t="s">
        <v>174</v>
      </c>
      <c r="F33" s="1"/>
    </row>
    <row r="34" spans="1:6" s="2" customFormat="1" x14ac:dyDescent="0.2">
      <c r="A34" s="117">
        <v>45138</v>
      </c>
      <c r="B34" s="118">
        <v>582.26</v>
      </c>
      <c r="C34" s="132" t="s">
        <v>204</v>
      </c>
      <c r="D34" s="119" t="s">
        <v>175</v>
      </c>
      <c r="E34" s="120" t="s">
        <v>174</v>
      </c>
      <c r="F34" s="1"/>
    </row>
    <row r="35" spans="1:6" s="2" customFormat="1" x14ac:dyDescent="0.2">
      <c r="A35" s="117">
        <v>45147</v>
      </c>
      <c r="B35" s="118">
        <v>75</v>
      </c>
      <c r="C35" s="132" t="s">
        <v>204</v>
      </c>
      <c r="D35" s="119" t="s">
        <v>184</v>
      </c>
      <c r="E35" s="120" t="s">
        <v>174</v>
      </c>
      <c r="F35" s="1"/>
    </row>
    <row r="36" spans="1:6" s="2" customFormat="1" x14ac:dyDescent="0.2">
      <c r="A36" s="117">
        <v>45147</v>
      </c>
      <c r="B36" s="118">
        <v>14.52</v>
      </c>
      <c r="C36" s="132" t="s">
        <v>204</v>
      </c>
      <c r="D36" s="119" t="s">
        <v>185</v>
      </c>
      <c r="E36" s="120" t="s">
        <v>174</v>
      </c>
      <c r="F36" s="1"/>
    </row>
    <row r="37" spans="1:6" s="2" customFormat="1" x14ac:dyDescent="0.2">
      <c r="A37" s="117">
        <v>45138</v>
      </c>
      <c r="B37" s="118">
        <v>92.3</v>
      </c>
      <c r="C37" s="132" t="s">
        <v>204</v>
      </c>
      <c r="D37" s="119" t="s">
        <v>278</v>
      </c>
      <c r="E37" s="120" t="s">
        <v>174</v>
      </c>
      <c r="F37" s="1"/>
    </row>
    <row r="38" spans="1:6" s="2" customFormat="1" x14ac:dyDescent="0.2">
      <c r="A38" s="117">
        <v>45138</v>
      </c>
      <c r="B38" s="118">
        <v>45.63</v>
      </c>
      <c r="C38" s="132" t="s">
        <v>204</v>
      </c>
      <c r="D38" s="119" t="s">
        <v>279</v>
      </c>
      <c r="E38" s="120" t="s">
        <v>179</v>
      </c>
      <c r="F38" s="1"/>
    </row>
    <row r="39" spans="1:6" s="2" customFormat="1" x14ac:dyDescent="0.2">
      <c r="A39" s="117">
        <v>45169</v>
      </c>
      <c r="B39" s="118">
        <v>100.43</v>
      </c>
      <c r="C39" s="132" t="s">
        <v>261</v>
      </c>
      <c r="D39" s="119" t="s">
        <v>280</v>
      </c>
      <c r="E39" s="120" t="s">
        <v>174</v>
      </c>
      <c r="F39" s="1"/>
    </row>
    <row r="40" spans="1:6" s="2" customFormat="1" x14ac:dyDescent="0.2">
      <c r="A40" s="117">
        <v>45138</v>
      </c>
      <c r="B40" s="118">
        <v>133.91999999999999</v>
      </c>
      <c r="C40" s="132" t="s">
        <v>261</v>
      </c>
      <c r="D40" s="119" t="s">
        <v>173</v>
      </c>
      <c r="E40" s="120" t="s">
        <v>174</v>
      </c>
      <c r="F40" s="1"/>
    </row>
    <row r="41" spans="1:6" s="2" customFormat="1" x14ac:dyDescent="0.2">
      <c r="A41" s="117">
        <v>45138</v>
      </c>
      <c r="B41" s="118">
        <f>467.81+75.25</f>
        <v>543.05999999999995</v>
      </c>
      <c r="C41" s="132" t="s">
        <v>261</v>
      </c>
      <c r="D41" s="119" t="s">
        <v>173</v>
      </c>
      <c r="E41" s="120" t="s">
        <v>174</v>
      </c>
      <c r="F41" s="1"/>
    </row>
    <row r="42" spans="1:6" s="2" customFormat="1" x14ac:dyDescent="0.2">
      <c r="A42" s="117">
        <v>45169</v>
      </c>
      <c r="B42" s="118">
        <v>506.09</v>
      </c>
      <c r="C42" s="132" t="s">
        <v>261</v>
      </c>
      <c r="D42" s="119" t="s">
        <v>175</v>
      </c>
      <c r="E42" s="120" t="s">
        <v>174</v>
      </c>
      <c r="F42" s="1"/>
    </row>
    <row r="43" spans="1:6" s="2" customFormat="1" x14ac:dyDescent="0.2">
      <c r="A43" s="117">
        <v>45176</v>
      </c>
      <c r="B43" s="118">
        <v>15.3</v>
      </c>
      <c r="C43" s="132" t="s">
        <v>261</v>
      </c>
      <c r="D43" s="119" t="s">
        <v>281</v>
      </c>
      <c r="E43" s="120" t="s">
        <v>174</v>
      </c>
      <c r="F43" s="1"/>
    </row>
    <row r="44" spans="1:6" s="2" customFormat="1" x14ac:dyDescent="0.2">
      <c r="A44" s="117">
        <v>45169</v>
      </c>
      <c r="B44" s="118">
        <f>366.07+96.75</f>
        <v>462.82</v>
      </c>
      <c r="C44" s="132" t="s">
        <v>260</v>
      </c>
      <c r="D44" s="119" t="s">
        <v>173</v>
      </c>
      <c r="E44" s="120" t="s">
        <v>174</v>
      </c>
      <c r="F44" s="1"/>
    </row>
    <row r="45" spans="1:6" s="2" customFormat="1" x14ac:dyDescent="0.2">
      <c r="A45" s="117">
        <v>45199</v>
      </c>
      <c r="B45" s="118">
        <v>206.22</v>
      </c>
      <c r="C45" s="132" t="s">
        <v>260</v>
      </c>
      <c r="D45" s="119" t="s">
        <v>175</v>
      </c>
      <c r="E45" s="120" t="s">
        <v>174</v>
      </c>
      <c r="F45" s="1"/>
    </row>
    <row r="46" spans="1:6" s="2" customFormat="1" x14ac:dyDescent="0.2">
      <c r="A46" s="117">
        <v>45176</v>
      </c>
      <c r="B46" s="118">
        <v>135</v>
      </c>
      <c r="C46" s="132" t="s">
        <v>260</v>
      </c>
      <c r="D46" s="119" t="s">
        <v>184</v>
      </c>
      <c r="E46" s="120" t="s">
        <v>174</v>
      </c>
      <c r="F46" s="1"/>
    </row>
    <row r="47" spans="1:6" s="2" customFormat="1" x14ac:dyDescent="0.2">
      <c r="A47" s="117">
        <v>45218</v>
      </c>
      <c r="B47" s="118">
        <v>31.3</v>
      </c>
      <c r="C47" s="132" t="s">
        <v>260</v>
      </c>
      <c r="D47" s="119" t="s">
        <v>282</v>
      </c>
      <c r="E47" s="120" t="s">
        <v>174</v>
      </c>
      <c r="F47" s="1"/>
    </row>
    <row r="48" spans="1:6" s="2" customFormat="1" x14ac:dyDescent="0.2">
      <c r="A48" s="117">
        <v>45199</v>
      </c>
      <c r="B48" s="118">
        <v>47.44</v>
      </c>
      <c r="C48" s="132" t="s">
        <v>260</v>
      </c>
      <c r="D48" s="119" t="s">
        <v>285</v>
      </c>
      <c r="E48" s="120" t="s">
        <v>179</v>
      </c>
      <c r="F48" s="1"/>
    </row>
    <row r="49" spans="1:6" s="2" customFormat="1" ht="25.5" x14ac:dyDescent="0.2">
      <c r="A49" s="117">
        <v>45218</v>
      </c>
      <c r="B49" s="118">
        <v>8.6999999999999993</v>
      </c>
      <c r="C49" s="132" t="s">
        <v>307</v>
      </c>
      <c r="D49" s="119" t="s">
        <v>284</v>
      </c>
      <c r="E49" s="120" t="s">
        <v>179</v>
      </c>
      <c r="F49" s="1"/>
    </row>
    <row r="50" spans="1:6" s="2" customFormat="1" ht="25.5" x14ac:dyDescent="0.2">
      <c r="A50" s="117">
        <v>45199</v>
      </c>
      <c r="B50" s="118">
        <v>90.87</v>
      </c>
      <c r="C50" s="132" t="s">
        <v>307</v>
      </c>
      <c r="D50" s="119" t="s">
        <v>280</v>
      </c>
      <c r="E50" s="120" t="s">
        <v>174</v>
      </c>
      <c r="F50" s="1"/>
    </row>
    <row r="51" spans="1:6" s="2" customFormat="1" ht="25.5" x14ac:dyDescent="0.2">
      <c r="A51" s="117">
        <v>45199</v>
      </c>
      <c r="B51" s="118">
        <f>711.3+203.5</f>
        <v>914.8</v>
      </c>
      <c r="C51" s="132" t="s">
        <v>307</v>
      </c>
      <c r="D51" s="119" t="s">
        <v>173</v>
      </c>
      <c r="E51" s="120" t="s">
        <v>174</v>
      </c>
      <c r="F51" s="1"/>
    </row>
    <row r="52" spans="1:6" s="2" customFormat="1" ht="25.5" x14ac:dyDescent="0.2">
      <c r="A52" s="117">
        <v>45199</v>
      </c>
      <c r="B52" s="118">
        <v>221</v>
      </c>
      <c r="C52" s="132" t="s">
        <v>307</v>
      </c>
      <c r="D52" s="119" t="s">
        <v>175</v>
      </c>
      <c r="E52" s="120" t="s">
        <v>174</v>
      </c>
      <c r="F52" s="1"/>
    </row>
    <row r="53" spans="1:6" s="2" customFormat="1" ht="25.5" x14ac:dyDescent="0.2">
      <c r="A53" s="117">
        <v>45245</v>
      </c>
      <c r="B53" s="118">
        <v>15.65</v>
      </c>
      <c r="C53" s="132" t="s">
        <v>307</v>
      </c>
      <c r="D53" s="119" t="s">
        <v>281</v>
      </c>
      <c r="E53" s="120" t="s">
        <v>174</v>
      </c>
      <c r="F53" s="1"/>
    </row>
    <row r="54" spans="1:6" s="2" customFormat="1" ht="25.5" x14ac:dyDescent="0.2">
      <c r="A54" s="117">
        <v>45199</v>
      </c>
      <c r="B54" s="118">
        <v>16.739999999999998</v>
      </c>
      <c r="C54" s="132" t="s">
        <v>307</v>
      </c>
      <c r="D54" s="119" t="s">
        <v>283</v>
      </c>
      <c r="E54" s="120" t="s">
        <v>179</v>
      </c>
      <c r="F54" s="1"/>
    </row>
    <row r="55" spans="1:6" s="2" customFormat="1" x14ac:dyDescent="0.2">
      <c r="A55" s="117">
        <v>45199</v>
      </c>
      <c r="B55" s="118">
        <v>57.87</v>
      </c>
      <c r="C55" s="133" t="s">
        <v>257</v>
      </c>
      <c r="D55" s="119" t="s">
        <v>276</v>
      </c>
      <c r="E55" s="120" t="s">
        <v>179</v>
      </c>
      <c r="F55" s="1"/>
    </row>
    <row r="56" spans="1:6" s="2" customFormat="1" ht="25.5" x14ac:dyDescent="0.2">
      <c r="A56" s="117">
        <v>45199</v>
      </c>
      <c r="B56" s="118">
        <v>710.67</v>
      </c>
      <c r="C56" s="133" t="s">
        <v>257</v>
      </c>
      <c r="D56" s="119" t="s">
        <v>286</v>
      </c>
      <c r="E56" s="120" t="s">
        <v>182</v>
      </c>
      <c r="F56" s="1"/>
    </row>
    <row r="57" spans="1:6" s="2" customFormat="1" x14ac:dyDescent="0.2">
      <c r="A57" s="117">
        <v>45199</v>
      </c>
      <c r="B57" s="118">
        <v>571.30999999999995</v>
      </c>
      <c r="C57" s="133" t="s">
        <v>257</v>
      </c>
      <c r="D57" s="119" t="s">
        <v>287</v>
      </c>
      <c r="E57" s="120" t="s">
        <v>182</v>
      </c>
      <c r="F57" s="1"/>
    </row>
    <row r="58" spans="1:6" s="2" customFormat="1" x14ac:dyDescent="0.2">
      <c r="A58" s="117">
        <v>45245</v>
      </c>
      <c r="B58" s="118">
        <v>125</v>
      </c>
      <c r="C58" s="133" t="s">
        <v>257</v>
      </c>
      <c r="D58" s="119" t="s">
        <v>184</v>
      </c>
      <c r="E58" s="120" t="s">
        <v>182</v>
      </c>
      <c r="F58" s="1"/>
    </row>
    <row r="59" spans="1:6" s="2" customFormat="1" ht="25.5" x14ac:dyDescent="0.2">
      <c r="A59" s="117">
        <v>45230</v>
      </c>
      <c r="B59" s="118">
        <v>45.14</v>
      </c>
      <c r="C59" s="133" t="s">
        <v>267</v>
      </c>
      <c r="D59" s="119" t="s">
        <v>276</v>
      </c>
      <c r="E59" s="120" t="s">
        <v>179</v>
      </c>
      <c r="F59" s="1"/>
    </row>
    <row r="60" spans="1:6" s="2" customFormat="1" ht="25.5" x14ac:dyDescent="0.2">
      <c r="A60" s="117">
        <v>45199</v>
      </c>
      <c r="B60" s="118">
        <f>357.38+15+21.74</f>
        <v>394.12</v>
      </c>
      <c r="C60" s="133" t="s">
        <v>267</v>
      </c>
      <c r="D60" s="119" t="s">
        <v>173</v>
      </c>
      <c r="E60" s="120" t="s">
        <v>176</v>
      </c>
      <c r="F60" s="1"/>
    </row>
    <row r="61" spans="1:6" s="2" customFormat="1" ht="25.5" x14ac:dyDescent="0.2">
      <c r="A61" s="117">
        <v>45230</v>
      </c>
      <c r="B61" s="118">
        <v>165.22</v>
      </c>
      <c r="C61" s="133" t="s">
        <v>267</v>
      </c>
      <c r="D61" s="119" t="s">
        <v>175</v>
      </c>
      <c r="E61" s="120" t="s">
        <v>176</v>
      </c>
      <c r="F61" s="1"/>
    </row>
    <row r="62" spans="1:6" s="2" customFormat="1" ht="25.5" x14ac:dyDescent="0.2">
      <c r="A62" s="117">
        <v>45245</v>
      </c>
      <c r="B62" s="118">
        <v>45</v>
      </c>
      <c r="C62" s="133" t="s">
        <v>267</v>
      </c>
      <c r="D62" s="119" t="s">
        <v>184</v>
      </c>
      <c r="E62" s="120" t="s">
        <v>176</v>
      </c>
      <c r="F62" s="1"/>
    </row>
    <row r="63" spans="1:6" s="2" customFormat="1" ht="25.5" x14ac:dyDescent="0.2">
      <c r="A63" s="117">
        <v>45245</v>
      </c>
      <c r="B63" s="118">
        <v>21.74</v>
      </c>
      <c r="C63" s="133" t="s">
        <v>267</v>
      </c>
      <c r="D63" s="119" t="s">
        <v>288</v>
      </c>
      <c r="E63" s="120" t="s">
        <v>176</v>
      </c>
      <c r="F63" s="1"/>
    </row>
    <row r="64" spans="1:6" s="2" customFormat="1" ht="25.5" x14ac:dyDescent="0.2">
      <c r="A64" s="117">
        <v>45230</v>
      </c>
      <c r="B64" s="118">
        <v>52.7</v>
      </c>
      <c r="C64" s="133" t="s">
        <v>267</v>
      </c>
      <c r="D64" s="119" t="s">
        <v>289</v>
      </c>
      <c r="E64" s="120" t="s">
        <v>176</v>
      </c>
      <c r="F64" s="1"/>
    </row>
    <row r="65" spans="1:6" s="2" customFormat="1" x14ac:dyDescent="0.2">
      <c r="A65" s="117">
        <v>45230</v>
      </c>
      <c r="B65" s="118">
        <f>224.35+56.75</f>
        <v>281.10000000000002</v>
      </c>
      <c r="C65" s="132" t="s">
        <v>259</v>
      </c>
      <c r="D65" s="119" t="s">
        <v>173</v>
      </c>
      <c r="E65" s="120" t="s">
        <v>174</v>
      </c>
      <c r="F65" s="1"/>
    </row>
    <row r="66" spans="1:6" s="2" customFormat="1" x14ac:dyDescent="0.2">
      <c r="A66" s="117">
        <v>45232</v>
      </c>
      <c r="B66" s="118">
        <v>10</v>
      </c>
      <c r="C66" s="132" t="s">
        <v>259</v>
      </c>
      <c r="D66" s="119" t="s">
        <v>184</v>
      </c>
      <c r="E66" s="120" t="s">
        <v>174</v>
      </c>
      <c r="F66" s="1"/>
    </row>
    <row r="67" spans="1:6" s="2" customFormat="1" x14ac:dyDescent="0.2">
      <c r="A67" s="117">
        <v>45232</v>
      </c>
      <c r="B67" s="118">
        <v>52.7</v>
      </c>
      <c r="C67" s="132" t="s">
        <v>259</v>
      </c>
      <c r="D67" s="119" t="s">
        <v>290</v>
      </c>
      <c r="E67" s="120" t="s">
        <v>179</v>
      </c>
      <c r="F67" s="1"/>
    </row>
    <row r="68" spans="1:6" s="2" customFormat="1" x14ac:dyDescent="0.2">
      <c r="A68" s="117">
        <v>45260</v>
      </c>
      <c r="B68" s="118">
        <v>61.89</v>
      </c>
      <c r="C68" s="132" t="s">
        <v>206</v>
      </c>
      <c r="D68" s="119" t="s">
        <v>290</v>
      </c>
      <c r="E68" s="120" t="s">
        <v>179</v>
      </c>
      <c r="F68" s="1"/>
    </row>
    <row r="69" spans="1:6" s="2" customFormat="1" x14ac:dyDescent="0.2">
      <c r="A69" s="117">
        <v>45230</v>
      </c>
      <c r="B69" s="118">
        <v>62.61</v>
      </c>
      <c r="C69" s="132" t="s">
        <v>206</v>
      </c>
      <c r="D69" s="119" t="s">
        <v>173</v>
      </c>
      <c r="E69" s="120" t="s">
        <v>178</v>
      </c>
      <c r="F69" s="1"/>
    </row>
    <row r="70" spans="1:6" s="2" customFormat="1" x14ac:dyDescent="0.2">
      <c r="A70" s="117">
        <v>45239</v>
      </c>
      <c r="B70" s="118">
        <v>206.77</v>
      </c>
      <c r="C70" s="132" t="s">
        <v>206</v>
      </c>
      <c r="D70" s="119" t="s">
        <v>291</v>
      </c>
      <c r="E70" s="120" t="s">
        <v>178</v>
      </c>
      <c r="F70" s="1"/>
    </row>
    <row r="71" spans="1:6" s="2" customFormat="1" x14ac:dyDescent="0.2">
      <c r="A71" s="117">
        <v>45239</v>
      </c>
      <c r="B71" s="118">
        <v>105</v>
      </c>
      <c r="C71" s="132" t="s">
        <v>206</v>
      </c>
      <c r="D71" s="119" t="s">
        <v>184</v>
      </c>
      <c r="E71" s="120" t="s">
        <v>177</v>
      </c>
      <c r="F71" s="1"/>
    </row>
    <row r="72" spans="1:6" s="2" customFormat="1" x14ac:dyDescent="0.2">
      <c r="A72" s="117">
        <v>45260</v>
      </c>
      <c r="B72" s="118">
        <v>260</v>
      </c>
      <c r="C72" s="132" t="s">
        <v>206</v>
      </c>
      <c r="D72" s="119" t="s">
        <v>175</v>
      </c>
      <c r="E72" s="120" t="s">
        <v>177</v>
      </c>
      <c r="F72" s="1"/>
    </row>
    <row r="73" spans="1:6" s="2" customFormat="1" x14ac:dyDescent="0.2">
      <c r="A73" s="117">
        <v>45199</v>
      </c>
      <c r="B73" s="118">
        <v>505.21</v>
      </c>
      <c r="C73" s="132" t="s">
        <v>206</v>
      </c>
      <c r="D73" s="119" t="s">
        <v>173</v>
      </c>
      <c r="E73" s="120" t="s">
        <v>177</v>
      </c>
      <c r="F73" s="1"/>
    </row>
    <row r="74" spans="1:6" s="2" customFormat="1" x14ac:dyDescent="0.2">
      <c r="A74" s="117">
        <v>45260</v>
      </c>
      <c r="B74" s="118">
        <v>63.99</v>
      </c>
      <c r="C74" s="132" t="s">
        <v>206</v>
      </c>
      <c r="D74" s="119" t="s">
        <v>292</v>
      </c>
      <c r="E74" s="120" t="s">
        <v>177</v>
      </c>
      <c r="F74" s="1"/>
    </row>
    <row r="75" spans="1:6" s="2" customFormat="1" x14ac:dyDescent="0.2">
      <c r="A75" s="117">
        <v>45260</v>
      </c>
      <c r="B75" s="118">
        <v>40.17</v>
      </c>
      <c r="C75" s="132" t="s">
        <v>206</v>
      </c>
      <c r="D75" s="119" t="s">
        <v>293</v>
      </c>
      <c r="E75" s="120" t="s">
        <v>179</v>
      </c>
      <c r="F75" s="1"/>
    </row>
    <row r="76" spans="1:6" s="2" customFormat="1" x14ac:dyDescent="0.2">
      <c r="A76" s="117">
        <v>45199</v>
      </c>
      <c r="B76" s="118">
        <f>221.73+15+239.13+15</f>
        <v>490.86</v>
      </c>
      <c r="C76" s="132" t="s">
        <v>207</v>
      </c>
      <c r="D76" s="119" t="s">
        <v>173</v>
      </c>
      <c r="E76" s="120" t="s">
        <v>174</v>
      </c>
      <c r="F76" s="1"/>
    </row>
    <row r="77" spans="1:6" s="2" customFormat="1" x14ac:dyDescent="0.2">
      <c r="A77" s="117">
        <v>45260</v>
      </c>
      <c r="B77" s="118">
        <v>339.65</v>
      </c>
      <c r="C77" s="132" t="s">
        <v>207</v>
      </c>
      <c r="D77" s="119" t="s">
        <v>175</v>
      </c>
      <c r="E77" s="120" t="s">
        <v>174</v>
      </c>
      <c r="F77" s="1"/>
    </row>
    <row r="78" spans="1:6" s="2" customFormat="1" x14ac:dyDescent="0.2">
      <c r="A78" s="117">
        <v>45260</v>
      </c>
      <c r="B78" s="118">
        <f>17.31+17.5+12.06+72.31</f>
        <v>119.18</v>
      </c>
      <c r="C78" s="132" t="s">
        <v>207</v>
      </c>
      <c r="D78" s="119" t="s">
        <v>294</v>
      </c>
      <c r="E78" s="120" t="s">
        <v>174</v>
      </c>
      <c r="F78" s="1"/>
    </row>
    <row r="79" spans="1:6" s="2" customFormat="1" x14ac:dyDescent="0.2">
      <c r="A79" s="117">
        <v>45260</v>
      </c>
      <c r="B79" s="118">
        <v>181.13</v>
      </c>
      <c r="C79" s="132" t="s">
        <v>207</v>
      </c>
      <c r="D79" s="119" t="s">
        <v>175</v>
      </c>
      <c r="E79" s="120" t="s">
        <v>174</v>
      </c>
      <c r="F79" s="1"/>
    </row>
    <row r="80" spans="1:6" s="2" customFormat="1" x14ac:dyDescent="0.2">
      <c r="A80" s="117">
        <v>45247</v>
      </c>
      <c r="B80" s="118">
        <v>15.66</v>
      </c>
      <c r="C80" s="132" t="s">
        <v>207</v>
      </c>
      <c r="D80" s="119" t="s">
        <v>281</v>
      </c>
      <c r="E80" s="120" t="s">
        <v>174</v>
      </c>
      <c r="F80" s="1"/>
    </row>
    <row r="81" spans="1:6" s="2" customFormat="1" x14ac:dyDescent="0.2">
      <c r="A81" s="117">
        <v>45247</v>
      </c>
      <c r="B81" s="118">
        <v>155</v>
      </c>
      <c r="C81" s="132" t="s">
        <v>207</v>
      </c>
      <c r="D81" s="119" t="s">
        <v>184</v>
      </c>
      <c r="E81" s="120" t="s">
        <v>174</v>
      </c>
      <c r="F81" s="1"/>
    </row>
    <row r="82" spans="1:6" s="2" customFormat="1" x14ac:dyDescent="0.2">
      <c r="A82" s="117">
        <v>45260</v>
      </c>
      <c r="B82" s="118">
        <f>74.78+15</f>
        <v>89.78</v>
      </c>
      <c r="C82" s="132" t="s">
        <v>207</v>
      </c>
      <c r="D82" s="119" t="s">
        <v>173</v>
      </c>
      <c r="E82" s="120" t="s">
        <v>179</v>
      </c>
      <c r="F82" s="1"/>
    </row>
    <row r="83" spans="1:6" s="2" customFormat="1" x14ac:dyDescent="0.2">
      <c r="A83" s="117">
        <v>45247</v>
      </c>
      <c r="B83" s="118">
        <v>8.6999999999999993</v>
      </c>
      <c r="C83" s="132" t="s">
        <v>207</v>
      </c>
      <c r="D83" s="119" t="s">
        <v>284</v>
      </c>
      <c r="E83" s="120" t="s">
        <v>179</v>
      </c>
      <c r="F83" s="1"/>
    </row>
    <row r="84" spans="1:6" s="2" customFormat="1" x14ac:dyDescent="0.2">
      <c r="A84" s="117">
        <v>45291</v>
      </c>
      <c r="B84" s="118">
        <v>62.66</v>
      </c>
      <c r="C84" s="132" t="s">
        <v>258</v>
      </c>
      <c r="D84" s="119" t="s">
        <v>285</v>
      </c>
      <c r="E84" s="120" t="s">
        <v>179</v>
      </c>
      <c r="F84" s="1"/>
    </row>
    <row r="85" spans="1:6" s="2" customFormat="1" x14ac:dyDescent="0.2">
      <c r="A85" s="117">
        <v>45267</v>
      </c>
      <c r="B85" s="118">
        <v>3.48</v>
      </c>
      <c r="C85" s="132" t="s">
        <v>258</v>
      </c>
      <c r="D85" s="119" t="s">
        <v>295</v>
      </c>
      <c r="E85" s="120" t="s">
        <v>176</v>
      </c>
      <c r="F85" s="1"/>
    </row>
    <row r="86" spans="1:6" s="2" customFormat="1" x14ac:dyDescent="0.2">
      <c r="A86" s="117">
        <v>45260</v>
      </c>
      <c r="B86" s="118">
        <f>559.99+101.75</f>
        <v>661.74</v>
      </c>
      <c r="C86" s="132" t="s">
        <v>258</v>
      </c>
      <c r="D86" s="119" t="s">
        <v>173</v>
      </c>
      <c r="E86" s="120" t="s">
        <v>176</v>
      </c>
      <c r="F86" s="1"/>
    </row>
    <row r="87" spans="1:6" s="2" customFormat="1" x14ac:dyDescent="0.2">
      <c r="A87" s="117">
        <v>45268</v>
      </c>
      <c r="B87" s="118">
        <v>39.22</v>
      </c>
      <c r="C87" s="132" t="s">
        <v>258</v>
      </c>
      <c r="D87" s="119" t="s">
        <v>283</v>
      </c>
      <c r="E87" s="120" t="s">
        <v>179</v>
      </c>
      <c r="F87" s="1"/>
    </row>
    <row r="88" spans="1:6" s="2" customFormat="1" x14ac:dyDescent="0.2">
      <c r="A88" s="117">
        <v>45366</v>
      </c>
      <c r="B88" s="118">
        <v>122.74</v>
      </c>
      <c r="C88" s="132" t="s">
        <v>209</v>
      </c>
      <c r="D88" s="119" t="s">
        <v>210</v>
      </c>
      <c r="E88" s="120" t="s">
        <v>211</v>
      </c>
      <c r="F88" s="1"/>
    </row>
    <row r="89" spans="1:6" s="2" customFormat="1" ht="38.25" x14ac:dyDescent="0.2">
      <c r="A89" s="117">
        <v>45369</v>
      </c>
      <c r="B89" s="118">
        <v>80</v>
      </c>
      <c r="C89" s="132" t="s">
        <v>308</v>
      </c>
      <c r="D89" s="119" t="s">
        <v>184</v>
      </c>
      <c r="E89" s="120" t="s">
        <v>174</v>
      </c>
      <c r="F89" s="1"/>
    </row>
    <row r="90" spans="1:6" s="2" customFormat="1" ht="38.25" x14ac:dyDescent="0.2">
      <c r="A90" s="117">
        <v>45369</v>
      </c>
      <c r="B90" s="118">
        <v>60.26</v>
      </c>
      <c r="C90" s="132" t="s">
        <v>308</v>
      </c>
      <c r="D90" s="119" t="s">
        <v>296</v>
      </c>
      <c r="E90" s="120" t="s">
        <v>179</v>
      </c>
      <c r="F90" s="1"/>
    </row>
    <row r="91" spans="1:6" s="2" customFormat="1" ht="38.25" x14ac:dyDescent="0.2">
      <c r="A91" s="117">
        <v>45322</v>
      </c>
      <c r="B91" s="118">
        <f>565.84+43.51</f>
        <v>609.35</v>
      </c>
      <c r="C91" s="132" t="s">
        <v>308</v>
      </c>
      <c r="D91" s="119" t="s">
        <v>173</v>
      </c>
      <c r="E91" s="120" t="s">
        <v>180</v>
      </c>
      <c r="F91" s="1"/>
    </row>
    <row r="92" spans="1:6" s="2" customFormat="1" ht="38.25" x14ac:dyDescent="0.2">
      <c r="A92" s="117">
        <v>45369</v>
      </c>
      <c r="B92" s="118">
        <v>106</v>
      </c>
      <c r="C92" s="132" t="s">
        <v>308</v>
      </c>
      <c r="D92" s="119" t="s">
        <v>298</v>
      </c>
      <c r="E92" s="120" t="s">
        <v>180</v>
      </c>
      <c r="F92" s="1"/>
    </row>
    <row r="93" spans="1:6" s="2" customFormat="1" ht="38.25" x14ac:dyDescent="0.2">
      <c r="A93" s="117">
        <v>45369</v>
      </c>
      <c r="B93" s="118">
        <v>92.21</v>
      </c>
      <c r="C93" s="132" t="s">
        <v>308</v>
      </c>
      <c r="D93" s="119" t="s">
        <v>280</v>
      </c>
      <c r="E93" s="120" t="s">
        <v>174</v>
      </c>
      <c r="F93" s="1"/>
    </row>
    <row r="94" spans="1:6" s="2" customFormat="1" ht="38.25" x14ac:dyDescent="0.2">
      <c r="A94" s="117">
        <v>45382</v>
      </c>
      <c r="B94" s="118">
        <f>803.74+25</f>
        <v>828.74</v>
      </c>
      <c r="C94" s="132" t="s">
        <v>308</v>
      </c>
      <c r="D94" s="119" t="s">
        <v>175</v>
      </c>
      <c r="E94" s="120" t="s">
        <v>174</v>
      </c>
      <c r="F94" s="1"/>
    </row>
    <row r="95" spans="1:6" s="2" customFormat="1" ht="38.25" x14ac:dyDescent="0.2">
      <c r="A95" s="117">
        <v>45371</v>
      </c>
      <c r="B95" s="118">
        <v>19.13</v>
      </c>
      <c r="C95" s="132" t="s">
        <v>308</v>
      </c>
      <c r="D95" s="119" t="s">
        <v>299</v>
      </c>
      <c r="E95" s="120" t="s">
        <v>174</v>
      </c>
      <c r="F95" s="1"/>
    </row>
    <row r="96" spans="1:6" s="2" customFormat="1" ht="38.25" x14ac:dyDescent="0.2">
      <c r="A96" s="117">
        <v>45371</v>
      </c>
      <c r="B96" s="118">
        <v>21.81</v>
      </c>
      <c r="C96" s="132" t="s">
        <v>308</v>
      </c>
      <c r="D96" s="119" t="s">
        <v>300</v>
      </c>
      <c r="E96" s="120" t="s">
        <v>174</v>
      </c>
      <c r="F96" s="1"/>
    </row>
    <row r="97" spans="1:6" s="2" customFormat="1" ht="38.25" x14ac:dyDescent="0.2">
      <c r="A97" s="117">
        <v>45372</v>
      </c>
      <c r="B97" s="118">
        <v>15.3</v>
      </c>
      <c r="C97" s="132" t="s">
        <v>308</v>
      </c>
      <c r="D97" s="119" t="s">
        <v>281</v>
      </c>
      <c r="E97" s="120" t="s">
        <v>174</v>
      </c>
      <c r="F97" s="1"/>
    </row>
    <row r="98" spans="1:6" s="2" customFormat="1" x14ac:dyDescent="0.2">
      <c r="A98" s="117">
        <v>45384</v>
      </c>
      <c r="B98" s="118">
        <v>57.58</v>
      </c>
      <c r="C98" s="132" t="s">
        <v>262</v>
      </c>
      <c r="D98" s="119" t="s">
        <v>285</v>
      </c>
      <c r="E98" s="120" t="s">
        <v>179</v>
      </c>
      <c r="F98" s="1"/>
    </row>
    <row r="99" spans="1:6" s="2" customFormat="1" x14ac:dyDescent="0.2">
      <c r="A99" s="117">
        <v>45382</v>
      </c>
      <c r="B99" s="118">
        <v>319.55</v>
      </c>
      <c r="C99" s="132" t="s">
        <v>262</v>
      </c>
      <c r="D99" s="119" t="s">
        <v>173</v>
      </c>
      <c r="E99" s="120" t="s">
        <v>183</v>
      </c>
      <c r="F99" s="1"/>
    </row>
    <row r="100" spans="1:6" s="2" customFormat="1" x14ac:dyDescent="0.2">
      <c r="A100" s="117">
        <v>45412</v>
      </c>
      <c r="B100" s="118">
        <v>168.7</v>
      </c>
      <c r="C100" s="132" t="s">
        <v>262</v>
      </c>
      <c r="D100" s="119" t="s">
        <v>175</v>
      </c>
      <c r="E100" s="120" t="s">
        <v>183</v>
      </c>
      <c r="F100" s="1"/>
    </row>
    <row r="101" spans="1:6" s="2" customFormat="1" x14ac:dyDescent="0.2">
      <c r="A101" s="117">
        <v>45412</v>
      </c>
      <c r="B101" s="118">
        <v>438.6</v>
      </c>
      <c r="C101" s="132" t="s">
        <v>302</v>
      </c>
      <c r="D101" s="119" t="s">
        <v>301</v>
      </c>
      <c r="E101" s="120" t="s">
        <v>176</v>
      </c>
      <c r="F101" s="1"/>
    </row>
    <row r="102" spans="1:6" s="2" customFormat="1" x14ac:dyDescent="0.2">
      <c r="A102" s="117">
        <v>45422</v>
      </c>
      <c r="B102" s="118">
        <v>122.74</v>
      </c>
      <c r="C102" s="132" t="s">
        <v>249</v>
      </c>
      <c r="D102" s="119" t="s">
        <v>210</v>
      </c>
      <c r="E102" s="120" t="s">
        <v>211</v>
      </c>
      <c r="F102" s="1"/>
    </row>
    <row r="103" spans="1:6" s="2" customFormat="1" x14ac:dyDescent="0.2">
      <c r="A103" s="117">
        <v>45412</v>
      </c>
      <c r="B103" s="118">
        <f>401.48+107.02</f>
        <v>508.5</v>
      </c>
      <c r="C103" s="132" t="s">
        <v>248</v>
      </c>
      <c r="D103" s="119" t="s">
        <v>173</v>
      </c>
      <c r="E103" s="120" t="s">
        <v>174</v>
      </c>
      <c r="F103" s="1"/>
    </row>
    <row r="104" spans="1:6" s="2" customFormat="1" x14ac:dyDescent="0.2">
      <c r="A104" s="117">
        <v>45427</v>
      </c>
      <c r="B104" s="118">
        <v>15.3</v>
      </c>
      <c r="C104" s="132" t="s">
        <v>248</v>
      </c>
      <c r="D104" s="119" t="s">
        <v>303</v>
      </c>
      <c r="E104" s="120" t="s">
        <v>174</v>
      </c>
      <c r="F104" s="1"/>
    </row>
    <row r="105" spans="1:6" s="2" customFormat="1" x14ac:dyDescent="0.2">
      <c r="A105" s="117">
        <v>45443</v>
      </c>
      <c r="B105" s="118">
        <v>405.39</v>
      </c>
      <c r="C105" s="132" t="s">
        <v>248</v>
      </c>
      <c r="D105" s="119" t="s">
        <v>175</v>
      </c>
      <c r="E105" s="120" t="s">
        <v>174</v>
      </c>
      <c r="F105" s="1"/>
    </row>
    <row r="106" spans="1:6" s="2" customFormat="1" x14ac:dyDescent="0.2">
      <c r="A106" s="117">
        <v>45428</v>
      </c>
      <c r="B106" s="118">
        <v>28.47</v>
      </c>
      <c r="C106" s="132" t="s">
        <v>248</v>
      </c>
      <c r="D106" s="119" t="s">
        <v>304</v>
      </c>
      <c r="E106" s="120" t="s">
        <v>174</v>
      </c>
      <c r="F106" s="1"/>
    </row>
    <row r="107" spans="1:6" s="2" customFormat="1" x14ac:dyDescent="0.2">
      <c r="A107" s="117">
        <v>45429</v>
      </c>
      <c r="B107" s="118">
        <v>15.3</v>
      </c>
      <c r="C107" s="132" t="s">
        <v>248</v>
      </c>
      <c r="D107" s="119" t="s">
        <v>281</v>
      </c>
      <c r="E107" s="120" t="s">
        <v>174</v>
      </c>
      <c r="F107" s="1"/>
    </row>
    <row r="108" spans="1:6" s="2" customFormat="1" x14ac:dyDescent="0.2">
      <c r="A108" s="117">
        <v>45429</v>
      </c>
      <c r="B108" s="118">
        <v>49.64</v>
      </c>
      <c r="C108" s="132" t="s">
        <v>248</v>
      </c>
      <c r="D108" s="119" t="s">
        <v>273</v>
      </c>
      <c r="E108" s="120" t="s">
        <v>179</v>
      </c>
      <c r="F108" s="1"/>
    </row>
    <row r="109" spans="1:6" s="2" customFormat="1" ht="25.5" x14ac:dyDescent="0.2">
      <c r="A109" s="117">
        <v>45443</v>
      </c>
      <c r="B109" s="118">
        <f>440.29+101.01+43.86+42.02</f>
        <v>627.18000000000006</v>
      </c>
      <c r="C109" s="132" t="s">
        <v>309</v>
      </c>
      <c r="D109" s="119" t="s">
        <v>173</v>
      </c>
      <c r="E109" s="120" t="s">
        <v>174</v>
      </c>
      <c r="F109" s="1"/>
    </row>
    <row r="110" spans="1:6" s="2" customFormat="1" ht="25.5" x14ac:dyDescent="0.2">
      <c r="A110" s="117">
        <v>45462</v>
      </c>
      <c r="B110" s="118">
        <v>342.78</v>
      </c>
      <c r="C110" s="132" t="s">
        <v>309</v>
      </c>
      <c r="D110" s="119" t="s">
        <v>175</v>
      </c>
      <c r="E110" s="120" t="s">
        <v>174</v>
      </c>
      <c r="F110" s="1"/>
    </row>
    <row r="111" spans="1:6" s="2" customFormat="1" ht="25.5" x14ac:dyDescent="0.2">
      <c r="A111" s="117">
        <v>45463</v>
      </c>
      <c r="B111" s="118">
        <v>20.3</v>
      </c>
      <c r="C111" s="132" t="s">
        <v>309</v>
      </c>
      <c r="D111" s="119" t="s">
        <v>305</v>
      </c>
      <c r="E111" s="120" t="s">
        <v>174</v>
      </c>
      <c r="F111" s="1"/>
    </row>
    <row r="112" spans="1:6" s="2" customFormat="1" ht="25.5" x14ac:dyDescent="0.2">
      <c r="A112" s="117">
        <v>45464</v>
      </c>
      <c r="B112" s="118">
        <v>15.65</v>
      </c>
      <c r="C112" s="132" t="s">
        <v>309</v>
      </c>
      <c r="D112" s="119" t="s">
        <v>186</v>
      </c>
      <c r="E112" s="120" t="s">
        <v>174</v>
      </c>
      <c r="F112" s="1"/>
    </row>
    <row r="113" spans="1:6" s="2" customFormat="1" ht="25.5" x14ac:dyDescent="0.2">
      <c r="A113" s="117">
        <v>45464</v>
      </c>
      <c r="B113" s="118">
        <v>8.6999999999999993</v>
      </c>
      <c r="C113" s="132" t="s">
        <v>309</v>
      </c>
      <c r="D113" s="119" t="s">
        <v>186</v>
      </c>
      <c r="E113" s="120" t="s">
        <v>179</v>
      </c>
      <c r="F113" s="1"/>
    </row>
    <row r="114" spans="1:6" s="2" customFormat="1" ht="25.5" x14ac:dyDescent="0.2">
      <c r="A114" s="117">
        <v>45465</v>
      </c>
      <c r="B114" s="118">
        <f>135.66+135.66</f>
        <v>271.32</v>
      </c>
      <c r="C114" s="132" t="s">
        <v>309</v>
      </c>
      <c r="D114" s="119" t="s">
        <v>306</v>
      </c>
      <c r="E114" s="120" t="s">
        <v>250</v>
      </c>
      <c r="F114" s="1"/>
    </row>
    <row r="115" spans="1:6" s="2" customFormat="1" ht="25.5" x14ac:dyDescent="0.2">
      <c r="A115" s="117">
        <v>45465</v>
      </c>
      <c r="B115" s="118">
        <v>142.52000000000001</v>
      </c>
      <c r="C115" s="132" t="s">
        <v>309</v>
      </c>
      <c r="D115" s="119" t="s">
        <v>175</v>
      </c>
      <c r="E115" s="120" t="s">
        <v>250</v>
      </c>
      <c r="F115" s="1"/>
    </row>
    <row r="116" spans="1:6" s="2" customFormat="1" ht="25.5" x14ac:dyDescent="0.2">
      <c r="A116" s="117">
        <v>45465</v>
      </c>
      <c r="B116" s="118">
        <v>23.48</v>
      </c>
      <c r="C116" s="132" t="s">
        <v>309</v>
      </c>
      <c r="D116" s="119" t="s">
        <v>304</v>
      </c>
      <c r="E116" s="120" t="s">
        <v>250</v>
      </c>
      <c r="F116" s="1"/>
    </row>
    <row r="117" spans="1:6" s="2" customFormat="1" ht="25.5" x14ac:dyDescent="0.2">
      <c r="A117" s="117">
        <v>45466</v>
      </c>
      <c r="B117" s="118">
        <v>22</v>
      </c>
      <c r="C117" s="132" t="s">
        <v>309</v>
      </c>
      <c r="D117" s="119" t="s">
        <v>305</v>
      </c>
      <c r="E117" s="120" t="s">
        <v>250</v>
      </c>
      <c r="F117" s="1"/>
    </row>
    <row r="118" spans="1:6" s="2" customFormat="1" x14ac:dyDescent="0.2">
      <c r="A118" s="117"/>
      <c r="B118" s="118"/>
      <c r="C118" s="119"/>
      <c r="D118" s="119"/>
      <c r="E118" s="120"/>
      <c r="F118" s="1"/>
    </row>
    <row r="119" spans="1:6" s="2" customFormat="1" hidden="1" x14ac:dyDescent="0.2">
      <c r="A119" s="108"/>
      <c r="B119" s="109"/>
      <c r="C119" s="110"/>
      <c r="D119" s="110"/>
      <c r="E119" s="111"/>
      <c r="F119" s="1"/>
    </row>
    <row r="120" spans="1:6" ht="19.5" customHeight="1" x14ac:dyDescent="0.2">
      <c r="A120" s="71" t="s">
        <v>127</v>
      </c>
      <c r="B120" s="72">
        <f>SUM(B26:B119)</f>
        <v>16897.269999999993</v>
      </c>
      <c r="C120" s="128" t="str">
        <f>IF(SUBTOTAL(3,B26:B119)=SUBTOTAL(103,B26:B119),'Summary and sign-off'!$A$48,'Summary and sign-off'!$A$49)</f>
        <v>Check - there are no hidden rows with data</v>
      </c>
      <c r="D120" s="143" t="str">
        <f>IF('Summary and sign-off'!F56='Summary and sign-off'!F54,'Summary and sign-off'!A51,'Summary and sign-off'!A50)</f>
        <v>Check - each entry provides sufficient information</v>
      </c>
      <c r="E120" s="143"/>
      <c r="F120" s="17"/>
    </row>
    <row r="121" spans="1:6" ht="10.5" customHeight="1" x14ac:dyDescent="0.2">
      <c r="A121" s="17"/>
      <c r="B121" s="19"/>
      <c r="C121" s="17"/>
      <c r="D121" s="17"/>
      <c r="E121" s="17"/>
      <c r="F121" s="17"/>
    </row>
    <row r="122" spans="1:6" ht="24.75" customHeight="1" x14ac:dyDescent="0.2">
      <c r="A122" s="145" t="s">
        <v>128</v>
      </c>
      <c r="B122" s="145"/>
      <c r="C122" s="145"/>
      <c r="D122" s="145"/>
      <c r="E122" s="145"/>
      <c r="F122" s="17"/>
    </row>
    <row r="123" spans="1:6" ht="27" customHeight="1" x14ac:dyDescent="0.2">
      <c r="A123" s="24" t="s">
        <v>119</v>
      </c>
      <c r="B123" s="24" t="s">
        <v>63</v>
      </c>
      <c r="C123" s="24" t="s">
        <v>129</v>
      </c>
      <c r="D123" s="24" t="s">
        <v>130</v>
      </c>
      <c r="E123" s="24" t="s">
        <v>123</v>
      </c>
      <c r="F123" s="28"/>
    </row>
    <row r="124" spans="1:6" s="2" customFormat="1" x14ac:dyDescent="0.2">
      <c r="A124" s="117">
        <v>45154</v>
      </c>
      <c r="B124" s="118">
        <v>19.13</v>
      </c>
      <c r="C124" s="119" t="s">
        <v>187</v>
      </c>
      <c r="D124" s="119" t="s">
        <v>181</v>
      </c>
      <c r="E124" s="120" t="s">
        <v>179</v>
      </c>
      <c r="F124" s="1"/>
    </row>
    <row r="125" spans="1:6" s="2" customFormat="1" x14ac:dyDescent="0.2">
      <c r="A125" s="117">
        <v>45245</v>
      </c>
      <c r="B125" s="118">
        <v>15.22</v>
      </c>
      <c r="C125" s="119" t="s">
        <v>201</v>
      </c>
      <c r="D125" s="119" t="s">
        <v>181</v>
      </c>
      <c r="E125" s="120" t="s">
        <v>179</v>
      </c>
      <c r="F125" s="1"/>
    </row>
    <row r="126" spans="1:6" s="2" customFormat="1" x14ac:dyDescent="0.2">
      <c r="A126" s="117">
        <v>45250</v>
      </c>
      <c r="B126" s="118">
        <v>16.170000000000002</v>
      </c>
      <c r="C126" s="119" t="s">
        <v>188</v>
      </c>
      <c r="D126" s="119" t="s">
        <v>181</v>
      </c>
      <c r="E126" s="120" t="s">
        <v>179</v>
      </c>
      <c r="F126" s="1"/>
    </row>
    <row r="127" spans="1:6" s="2" customFormat="1" x14ac:dyDescent="0.2">
      <c r="A127" s="117">
        <v>45280</v>
      </c>
      <c r="B127" s="118">
        <f>18.27+16.74</f>
        <v>35.01</v>
      </c>
      <c r="C127" s="119" t="s">
        <v>189</v>
      </c>
      <c r="D127" s="119" t="s">
        <v>191</v>
      </c>
      <c r="E127" s="120" t="s">
        <v>179</v>
      </c>
      <c r="F127" s="1"/>
    </row>
    <row r="128" spans="1:6" s="2" customFormat="1" x14ac:dyDescent="0.2">
      <c r="A128" s="117">
        <v>45426</v>
      </c>
      <c r="B128" s="118">
        <v>15.78</v>
      </c>
      <c r="C128" s="119" t="s">
        <v>188</v>
      </c>
      <c r="D128" s="119" t="s">
        <v>181</v>
      </c>
      <c r="E128" s="120" t="s">
        <v>179</v>
      </c>
      <c r="F128" s="1"/>
    </row>
    <row r="129" spans="1:6" s="2" customFormat="1" x14ac:dyDescent="0.2">
      <c r="A129" s="117">
        <v>45433</v>
      </c>
      <c r="B129" s="118">
        <v>13.1</v>
      </c>
      <c r="C129" s="119" t="s">
        <v>190</v>
      </c>
      <c r="D129" s="119" t="s">
        <v>181</v>
      </c>
      <c r="E129" s="120" t="s">
        <v>179</v>
      </c>
      <c r="F129" s="1"/>
    </row>
    <row r="130" spans="1:6" s="2" customFormat="1" x14ac:dyDescent="0.2">
      <c r="A130" s="117"/>
      <c r="B130" s="118"/>
      <c r="C130" s="119"/>
      <c r="D130" s="119"/>
      <c r="E130" s="120"/>
      <c r="F130" s="1"/>
    </row>
    <row r="131" spans="1:6" s="2" customFormat="1" hidden="1" x14ac:dyDescent="0.2">
      <c r="A131" s="94"/>
      <c r="B131" s="95"/>
      <c r="C131" s="96"/>
      <c r="D131" s="96"/>
      <c r="E131" s="97"/>
      <c r="F131" s="1"/>
    </row>
    <row r="132" spans="1:6" ht="19.5" customHeight="1" x14ac:dyDescent="0.2">
      <c r="A132" s="71" t="s">
        <v>131</v>
      </c>
      <c r="B132" s="72">
        <f>SUM(B124:B131)</f>
        <v>114.41</v>
      </c>
      <c r="C132" s="128" t="str">
        <f>IF(SUBTOTAL(3,B124:B131)=SUBTOTAL(103,B124:B131),'Summary and sign-off'!$A$48,'Summary and sign-off'!$A$49)</f>
        <v>Check - there are no hidden rows with data</v>
      </c>
      <c r="D132" s="143" t="str">
        <f>IF('Summary and sign-off'!F57='Summary and sign-off'!F54,'Summary and sign-off'!A51,'Summary and sign-off'!A50)</f>
        <v>Check - each entry provides sufficient information</v>
      </c>
      <c r="E132" s="143"/>
      <c r="F132" s="17"/>
    </row>
    <row r="133" spans="1:6" ht="10.5" customHeight="1" x14ac:dyDescent="0.2">
      <c r="A133" s="17"/>
      <c r="B133" s="57"/>
      <c r="C133" s="19"/>
      <c r="D133" s="17"/>
      <c r="E133" s="17"/>
      <c r="F133" s="17"/>
    </row>
    <row r="134" spans="1:6" ht="34.5" customHeight="1" x14ac:dyDescent="0.2">
      <c r="A134" s="31" t="s">
        <v>132</v>
      </c>
      <c r="B134" s="58">
        <f>B22+B120+B132</f>
        <v>26524.199999999993</v>
      </c>
      <c r="C134" s="32"/>
      <c r="D134" s="32"/>
      <c r="E134" s="32"/>
      <c r="F134" s="17"/>
    </row>
    <row r="135" spans="1:6" x14ac:dyDescent="0.2">
      <c r="A135" s="17"/>
      <c r="B135" s="19"/>
      <c r="C135" s="17"/>
      <c r="D135" s="17"/>
      <c r="E135" s="17"/>
      <c r="F135" s="17"/>
    </row>
    <row r="136" spans="1:6" x14ac:dyDescent="0.2">
      <c r="A136" s="18" t="s">
        <v>74</v>
      </c>
      <c r="B136" s="19"/>
      <c r="C136" s="17"/>
      <c r="D136" s="17"/>
      <c r="E136" s="17"/>
      <c r="F136" s="17"/>
    </row>
    <row r="137" spans="1:6" ht="12.6" customHeight="1" x14ac:dyDescent="0.2">
      <c r="A137" s="20" t="s">
        <v>133</v>
      </c>
      <c r="F137" s="17"/>
    </row>
    <row r="138" spans="1:6" ht="12.95" customHeight="1" x14ac:dyDescent="0.2">
      <c r="A138" s="20" t="s">
        <v>134</v>
      </c>
      <c r="B138" s="17"/>
      <c r="D138" s="17"/>
      <c r="F138" s="17"/>
    </row>
    <row r="139" spans="1:6" x14ac:dyDescent="0.2">
      <c r="A139" s="20" t="s">
        <v>135</v>
      </c>
      <c r="F139" s="17"/>
    </row>
    <row r="140" spans="1:6" x14ac:dyDescent="0.2">
      <c r="A140" s="20" t="s">
        <v>80</v>
      </c>
      <c r="B140" s="19"/>
      <c r="C140" s="17"/>
      <c r="D140" s="17"/>
      <c r="E140" s="17"/>
      <c r="F140" s="17"/>
    </row>
    <row r="141" spans="1:6" ht="12.95" customHeight="1" x14ac:dyDescent="0.2">
      <c r="A141" s="20" t="s">
        <v>136</v>
      </c>
      <c r="B141" s="17"/>
      <c r="D141" s="17"/>
      <c r="F141" s="17"/>
    </row>
    <row r="142" spans="1:6" x14ac:dyDescent="0.2">
      <c r="A142" s="20" t="s">
        <v>137</v>
      </c>
      <c r="F142" s="17"/>
    </row>
    <row r="143" spans="1:6" x14ac:dyDescent="0.2">
      <c r="A143" s="20" t="s">
        <v>138</v>
      </c>
      <c r="B143" s="20"/>
      <c r="C143" s="20"/>
      <c r="D143" s="20"/>
      <c r="F143" s="17"/>
    </row>
    <row r="144" spans="1:6" x14ac:dyDescent="0.2">
      <c r="A144" s="26"/>
      <c r="B144" s="17"/>
      <c r="C144" s="17"/>
      <c r="D144" s="17"/>
      <c r="E144" s="17"/>
      <c r="F144" s="17"/>
    </row>
    <row r="145" spans="1:6" hidden="1" x14ac:dyDescent="0.2">
      <c r="A145" s="26"/>
      <c r="B145" s="17"/>
      <c r="C145" s="17"/>
      <c r="D145" s="17"/>
      <c r="E145" s="17"/>
      <c r="F145" s="17"/>
    </row>
    <row r="146" spans="1:6" x14ac:dyDescent="0.2"/>
    <row r="147" spans="1:6" x14ac:dyDescent="0.2"/>
    <row r="148" spans="1:6" x14ac:dyDescent="0.2"/>
    <row r="149" spans="1:6" x14ac:dyDescent="0.2"/>
    <row r="150" spans="1:6" ht="12.75" hidden="1" customHeight="1" x14ac:dyDescent="0.2"/>
    <row r="151" spans="1:6" x14ac:dyDescent="0.2"/>
    <row r="152" spans="1:6" x14ac:dyDescent="0.2"/>
    <row r="153" spans="1:6" hidden="1" x14ac:dyDescent="0.2">
      <c r="A153" s="26"/>
      <c r="B153" s="17"/>
      <c r="C153" s="17"/>
      <c r="D153" s="17"/>
      <c r="E153" s="17"/>
      <c r="F153" s="17"/>
    </row>
    <row r="154" spans="1:6" hidden="1" x14ac:dyDescent="0.2">
      <c r="A154" s="26"/>
      <c r="B154" s="17"/>
      <c r="C154" s="17"/>
      <c r="D154" s="17"/>
      <c r="E154" s="17"/>
      <c r="F154" s="17"/>
    </row>
    <row r="155" spans="1:6" hidden="1" x14ac:dyDescent="0.2">
      <c r="A155" s="26"/>
      <c r="B155" s="17"/>
      <c r="C155" s="17"/>
      <c r="D155" s="17"/>
      <c r="E155" s="17"/>
      <c r="F155" s="17"/>
    </row>
    <row r="156" spans="1:6" hidden="1" x14ac:dyDescent="0.2">
      <c r="A156" s="26"/>
      <c r="B156" s="17"/>
      <c r="C156" s="17"/>
      <c r="D156" s="17"/>
      <c r="E156" s="17"/>
      <c r="F156" s="17"/>
    </row>
    <row r="157" spans="1:6" hidden="1" x14ac:dyDescent="0.2">
      <c r="A157" s="26"/>
      <c r="B157" s="17"/>
      <c r="C157" s="17"/>
      <c r="D157" s="17"/>
      <c r="E157" s="17"/>
      <c r="F157" s="17"/>
    </row>
    <row r="158" spans="1:6" x14ac:dyDescent="0.2"/>
    <row r="159" spans="1:6" x14ac:dyDescent="0.2"/>
    <row r="160" spans="1:6"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sheetData>
  <sheetProtection sheet="1" formatCells="0" formatRows="0" insertColumns="0" insertRows="0" deleteRows="0"/>
  <mergeCells count="15">
    <mergeCell ref="B7:E7"/>
    <mergeCell ref="B5:E5"/>
    <mergeCell ref="D132:E132"/>
    <mergeCell ref="A1:E1"/>
    <mergeCell ref="A24:E24"/>
    <mergeCell ref="A122:E122"/>
    <mergeCell ref="B2:E2"/>
    <mergeCell ref="B3:E3"/>
    <mergeCell ref="B4:E4"/>
    <mergeCell ref="A8:E8"/>
    <mergeCell ref="A9:E9"/>
    <mergeCell ref="B6:E6"/>
    <mergeCell ref="D22:E22"/>
    <mergeCell ref="D120:E120"/>
    <mergeCell ref="A10:E10"/>
  </mergeCells>
  <dataValidations disablePrompts="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8:A119 A12:A14 A21 A131 A43 A26:A28 A29:A4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23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3:A39 A41:A117 A124:A130 A15:A2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B26:B119 B124:B131 B12:B14 B15:B21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49"/>
  <sheetViews>
    <sheetView topLeftCell="A16" zoomScaleNormal="100" workbookViewId="0">
      <selection activeCell="C34" sqref="C3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4" t="s">
        <v>110</v>
      </c>
      <c r="B1" s="144"/>
      <c r="C1" s="144"/>
      <c r="D1" s="144"/>
      <c r="E1" s="144"/>
    </row>
    <row r="2" spans="1:6" ht="21" customHeight="1" x14ac:dyDescent="0.2">
      <c r="A2" s="3" t="s">
        <v>111</v>
      </c>
      <c r="B2" s="142" t="str">
        <f>'Summary and sign-off'!B2:F2</f>
        <v>Creative New Zealand</v>
      </c>
      <c r="C2" s="142"/>
      <c r="D2" s="142"/>
      <c r="E2" s="142"/>
    </row>
    <row r="3" spans="1:6" ht="31.5" x14ac:dyDescent="0.2">
      <c r="A3" s="3" t="s">
        <v>112</v>
      </c>
      <c r="B3" s="142" t="str">
        <f>'Summary and sign-off'!B3:F3</f>
        <v>Stephen Wainwright</v>
      </c>
      <c r="C3" s="142"/>
      <c r="D3" s="142"/>
      <c r="E3" s="142"/>
    </row>
    <row r="4" spans="1:6" ht="21" customHeight="1" x14ac:dyDescent="0.2">
      <c r="A4" s="3" t="s">
        <v>113</v>
      </c>
      <c r="B4" s="142">
        <f>'Summary and sign-off'!B4:F4</f>
        <v>45108</v>
      </c>
      <c r="C4" s="142"/>
      <c r="D4" s="142"/>
      <c r="E4" s="142"/>
    </row>
    <row r="5" spans="1:6" ht="21" customHeight="1" x14ac:dyDescent="0.2">
      <c r="A5" s="3" t="s">
        <v>114</v>
      </c>
      <c r="B5" s="142">
        <f>'Summary and sign-off'!B5:F5</f>
        <v>45473</v>
      </c>
      <c r="C5" s="142"/>
      <c r="D5" s="142"/>
      <c r="E5" s="142"/>
    </row>
    <row r="6" spans="1:6" ht="21" customHeight="1" x14ac:dyDescent="0.2">
      <c r="A6" s="3" t="s">
        <v>115</v>
      </c>
      <c r="B6" s="137" t="s">
        <v>82</v>
      </c>
      <c r="C6" s="137"/>
      <c r="D6" s="137"/>
      <c r="E6" s="137"/>
    </row>
    <row r="7" spans="1:6" ht="21" customHeight="1" x14ac:dyDescent="0.2">
      <c r="A7" s="3" t="s">
        <v>56</v>
      </c>
      <c r="B7" s="137"/>
      <c r="C7" s="137"/>
      <c r="D7" s="137"/>
      <c r="E7" s="137"/>
    </row>
    <row r="8" spans="1:6" ht="35.25" customHeight="1" x14ac:dyDescent="0.25">
      <c r="A8" s="153" t="s">
        <v>139</v>
      </c>
      <c r="B8" s="153"/>
      <c r="C8" s="154"/>
      <c r="D8" s="154"/>
      <c r="E8" s="154"/>
      <c r="F8" s="27"/>
    </row>
    <row r="9" spans="1:6" ht="35.25" customHeight="1" x14ac:dyDescent="0.25">
      <c r="A9" s="151" t="s">
        <v>140</v>
      </c>
      <c r="B9" s="152"/>
      <c r="C9" s="152"/>
      <c r="D9" s="152"/>
      <c r="E9" s="152"/>
      <c r="F9" s="27"/>
    </row>
    <row r="10" spans="1:6" ht="27" customHeight="1" x14ac:dyDescent="0.2">
      <c r="A10" s="24" t="s">
        <v>141</v>
      </c>
      <c r="B10" s="24" t="s">
        <v>63</v>
      </c>
      <c r="C10" s="24" t="s">
        <v>142</v>
      </c>
      <c r="D10" s="24" t="s">
        <v>143</v>
      </c>
      <c r="E10" s="24" t="s">
        <v>123</v>
      </c>
      <c r="F10" s="20"/>
    </row>
    <row r="11" spans="1:6" s="2" customFormat="1" x14ac:dyDescent="0.2">
      <c r="A11" s="121">
        <v>45117</v>
      </c>
      <c r="B11" s="118">
        <v>20.36</v>
      </c>
      <c r="C11" s="122" t="s">
        <v>246</v>
      </c>
      <c r="D11" s="122" t="s">
        <v>192</v>
      </c>
      <c r="E11" s="123" t="s">
        <v>174</v>
      </c>
    </row>
    <row r="12" spans="1:6" s="2" customFormat="1" x14ac:dyDescent="0.2">
      <c r="A12" s="117">
        <v>45118</v>
      </c>
      <c r="B12" s="118">
        <v>69.13</v>
      </c>
      <c r="C12" s="122" t="s">
        <v>197</v>
      </c>
      <c r="D12" s="122" t="s">
        <v>193</v>
      </c>
      <c r="E12" s="123" t="s">
        <v>174</v>
      </c>
    </row>
    <row r="13" spans="1:6" s="2" customFormat="1" x14ac:dyDescent="0.2">
      <c r="A13" s="117">
        <v>45124</v>
      </c>
      <c r="B13" s="118">
        <v>14.33</v>
      </c>
      <c r="C13" s="122" t="s">
        <v>195</v>
      </c>
      <c r="D13" s="122" t="s">
        <v>194</v>
      </c>
      <c r="E13" s="123" t="s">
        <v>179</v>
      </c>
    </row>
    <row r="14" spans="1:6" s="2" customFormat="1" x14ac:dyDescent="0.2">
      <c r="A14" s="117">
        <v>45155</v>
      </c>
      <c r="B14" s="118">
        <v>23.97</v>
      </c>
      <c r="C14" s="122" t="s">
        <v>238</v>
      </c>
      <c r="D14" s="122" t="s">
        <v>192</v>
      </c>
      <c r="E14" s="123" t="s">
        <v>179</v>
      </c>
    </row>
    <row r="15" spans="1:6" s="2" customFormat="1" ht="25.5" x14ac:dyDescent="0.2">
      <c r="A15" s="117">
        <v>45161</v>
      </c>
      <c r="B15" s="118">
        <v>12.75</v>
      </c>
      <c r="C15" s="122" t="s">
        <v>196</v>
      </c>
      <c r="D15" s="122" t="s">
        <v>194</v>
      </c>
      <c r="E15" s="123" t="s">
        <v>179</v>
      </c>
    </row>
    <row r="16" spans="1:6" s="2" customFormat="1" x14ac:dyDescent="0.2">
      <c r="A16" s="117">
        <v>45163</v>
      </c>
      <c r="B16" s="118">
        <v>32.22</v>
      </c>
      <c r="C16" s="122" t="s">
        <v>245</v>
      </c>
      <c r="D16" s="122" t="s">
        <v>192</v>
      </c>
      <c r="E16" s="123" t="s">
        <v>179</v>
      </c>
    </row>
    <row r="17" spans="1:5" s="2" customFormat="1" x14ac:dyDescent="0.2">
      <c r="A17" s="117">
        <v>45176</v>
      </c>
      <c r="B17" s="118">
        <v>44.35</v>
      </c>
      <c r="C17" s="122" t="s">
        <v>244</v>
      </c>
      <c r="D17" s="122" t="s">
        <v>192</v>
      </c>
      <c r="E17" s="123" t="s">
        <v>174</v>
      </c>
    </row>
    <row r="18" spans="1:5" s="2" customFormat="1" x14ac:dyDescent="0.2">
      <c r="A18" s="117">
        <v>45181</v>
      </c>
      <c r="B18" s="118">
        <v>22.61</v>
      </c>
      <c r="C18" s="122" t="s">
        <v>243</v>
      </c>
      <c r="D18" s="122" t="s">
        <v>192</v>
      </c>
      <c r="E18" s="123" t="s">
        <v>179</v>
      </c>
    </row>
    <row r="19" spans="1:5" s="2" customFormat="1" x14ac:dyDescent="0.2">
      <c r="A19" s="117">
        <v>45191</v>
      </c>
      <c r="B19" s="118">
        <v>20</v>
      </c>
      <c r="C19" s="122" t="s">
        <v>197</v>
      </c>
      <c r="D19" s="122" t="s">
        <v>198</v>
      </c>
      <c r="E19" s="123" t="s">
        <v>174</v>
      </c>
    </row>
    <row r="20" spans="1:5" s="2" customFormat="1" x14ac:dyDescent="0.2">
      <c r="A20" s="117">
        <v>45231</v>
      </c>
      <c r="B20" s="118">
        <v>23.05</v>
      </c>
      <c r="C20" s="122" t="s">
        <v>242</v>
      </c>
      <c r="D20" s="122" t="s">
        <v>192</v>
      </c>
      <c r="E20" s="123" t="s">
        <v>179</v>
      </c>
    </row>
    <row r="21" spans="1:5" s="2" customFormat="1" x14ac:dyDescent="0.2">
      <c r="A21" s="117">
        <v>45244</v>
      </c>
      <c r="B21" s="118">
        <v>70.86</v>
      </c>
      <c r="C21" s="122" t="s">
        <v>197</v>
      </c>
      <c r="D21" s="122" t="s">
        <v>193</v>
      </c>
      <c r="E21" s="123" t="s">
        <v>174</v>
      </c>
    </row>
    <row r="22" spans="1:5" s="2" customFormat="1" x14ac:dyDescent="0.2">
      <c r="A22" s="117">
        <v>45252</v>
      </c>
      <c r="B22" s="118">
        <v>51.57</v>
      </c>
      <c r="C22" s="122" t="s">
        <v>241</v>
      </c>
      <c r="D22" s="122" t="s">
        <v>192</v>
      </c>
      <c r="E22" s="123" t="s">
        <v>179</v>
      </c>
    </row>
    <row r="23" spans="1:5" s="2" customFormat="1" x14ac:dyDescent="0.2">
      <c r="A23" s="117">
        <v>45254</v>
      </c>
      <c r="B23" s="118">
        <v>24</v>
      </c>
      <c r="C23" s="122" t="s">
        <v>202</v>
      </c>
      <c r="D23" s="122" t="s">
        <v>192</v>
      </c>
      <c r="E23" s="123" t="s">
        <v>179</v>
      </c>
    </row>
    <row r="24" spans="1:5" s="2" customFormat="1" x14ac:dyDescent="0.2">
      <c r="A24" s="117">
        <v>45259</v>
      </c>
      <c r="B24" s="118">
        <v>46.09</v>
      </c>
      <c r="C24" s="122" t="s">
        <v>203</v>
      </c>
      <c r="D24" s="122" t="s">
        <v>192</v>
      </c>
      <c r="E24" s="123" t="s">
        <v>179</v>
      </c>
    </row>
    <row r="25" spans="1:5" s="2" customFormat="1" x14ac:dyDescent="0.2">
      <c r="A25" s="117">
        <v>45343</v>
      </c>
      <c r="B25" s="118">
        <v>21.25</v>
      </c>
      <c r="C25" s="122" t="s">
        <v>241</v>
      </c>
      <c r="D25" s="122" t="s">
        <v>208</v>
      </c>
      <c r="E25" s="123" t="s">
        <v>179</v>
      </c>
    </row>
    <row r="26" spans="1:5" s="2" customFormat="1" ht="25.5" x14ac:dyDescent="0.2">
      <c r="A26" s="117">
        <v>45348</v>
      </c>
      <c r="B26" s="118">
        <v>31.99</v>
      </c>
      <c r="C26" s="122" t="s">
        <v>240</v>
      </c>
      <c r="D26" s="122" t="s">
        <v>192</v>
      </c>
      <c r="E26" s="123" t="s">
        <v>179</v>
      </c>
    </row>
    <row r="27" spans="1:5" s="2" customFormat="1" x14ac:dyDescent="0.2">
      <c r="A27" s="117">
        <v>45370</v>
      </c>
      <c r="B27" s="118">
        <v>53.98</v>
      </c>
      <c r="C27" s="122" t="s">
        <v>239</v>
      </c>
      <c r="D27" s="122" t="s">
        <v>192</v>
      </c>
      <c r="E27" s="123" t="s">
        <v>174</v>
      </c>
    </row>
    <row r="28" spans="1:5" s="2" customFormat="1" x14ac:dyDescent="0.2">
      <c r="A28" s="117">
        <v>45372</v>
      </c>
      <c r="B28" s="118">
        <v>9.35</v>
      </c>
      <c r="C28" s="122" t="s">
        <v>212</v>
      </c>
      <c r="D28" s="122" t="s">
        <v>213</v>
      </c>
      <c r="E28" s="123" t="s">
        <v>179</v>
      </c>
    </row>
    <row r="29" spans="1:5" s="2" customFormat="1" x14ac:dyDescent="0.2">
      <c r="A29" s="117">
        <v>45377</v>
      </c>
      <c r="B29" s="118">
        <v>25.65</v>
      </c>
      <c r="C29" s="122" t="s">
        <v>212</v>
      </c>
      <c r="D29" s="122" t="s">
        <v>216</v>
      </c>
      <c r="E29" s="123" t="s">
        <v>179</v>
      </c>
    </row>
    <row r="30" spans="1:5" s="2" customFormat="1" ht="25.5" x14ac:dyDescent="0.2">
      <c r="A30" s="117">
        <v>45397</v>
      </c>
      <c r="B30" s="118">
        <v>50</v>
      </c>
      <c r="C30" s="122" t="s">
        <v>217</v>
      </c>
      <c r="D30" s="122" t="s">
        <v>218</v>
      </c>
      <c r="E30" s="123" t="s">
        <v>179</v>
      </c>
    </row>
    <row r="31" spans="1:5" s="2" customFormat="1" x14ac:dyDescent="0.2">
      <c r="A31" s="117">
        <v>45412</v>
      </c>
      <c r="B31" s="118">
        <v>35.700000000000003</v>
      </c>
      <c r="C31" s="122" t="s">
        <v>238</v>
      </c>
      <c r="D31" s="122" t="s">
        <v>216</v>
      </c>
      <c r="E31" s="123" t="s">
        <v>179</v>
      </c>
    </row>
    <row r="32" spans="1:5" s="2" customFormat="1" x14ac:dyDescent="0.2">
      <c r="A32" s="121">
        <v>45413</v>
      </c>
      <c r="B32" s="118">
        <v>121.41</v>
      </c>
      <c r="C32" s="122" t="s">
        <v>215</v>
      </c>
      <c r="D32" s="122" t="s">
        <v>214</v>
      </c>
      <c r="E32" s="123" t="s">
        <v>179</v>
      </c>
    </row>
    <row r="33" spans="1:6" s="2" customFormat="1" x14ac:dyDescent="0.2">
      <c r="A33" s="121">
        <v>45428</v>
      </c>
      <c r="B33" s="118">
        <v>85.2</v>
      </c>
      <c r="C33" s="122" t="s">
        <v>237</v>
      </c>
      <c r="D33" s="122" t="s">
        <v>218</v>
      </c>
      <c r="E33" s="123" t="s">
        <v>174</v>
      </c>
    </row>
    <row r="34" spans="1:6" s="2" customFormat="1" x14ac:dyDescent="0.2">
      <c r="A34" s="121">
        <v>45435</v>
      </c>
      <c r="B34" s="118">
        <v>33.909999999999997</v>
      </c>
      <c r="C34" s="122" t="s">
        <v>197</v>
      </c>
      <c r="D34" s="122" t="s">
        <v>216</v>
      </c>
      <c r="E34" s="123" t="s">
        <v>174</v>
      </c>
    </row>
    <row r="35" spans="1:6" s="2" customFormat="1" x14ac:dyDescent="0.2">
      <c r="A35" s="121">
        <v>45455</v>
      </c>
      <c r="B35" s="118">
        <v>136.52000000000001</v>
      </c>
      <c r="C35" s="122" t="s">
        <v>239</v>
      </c>
      <c r="D35" s="122" t="s">
        <v>247</v>
      </c>
      <c r="E35" s="123" t="s">
        <v>174</v>
      </c>
    </row>
    <row r="36" spans="1:6" s="2" customFormat="1" x14ac:dyDescent="0.2">
      <c r="A36" s="121"/>
      <c r="B36" s="118"/>
      <c r="C36" s="122"/>
      <c r="D36" s="122"/>
      <c r="E36" s="123"/>
    </row>
    <row r="37" spans="1:6" s="2" customFormat="1" ht="11.25" hidden="1" customHeight="1" x14ac:dyDescent="0.2">
      <c r="A37" s="98"/>
      <c r="B37" s="95"/>
      <c r="C37" s="99"/>
      <c r="D37" s="99"/>
      <c r="E37" s="100"/>
    </row>
    <row r="38" spans="1:6" ht="34.5" customHeight="1" x14ac:dyDescent="0.2">
      <c r="A38" s="53" t="s">
        <v>144</v>
      </c>
      <c r="B38" s="62">
        <f>SUM(B11:B37)</f>
        <v>1080.25</v>
      </c>
      <c r="C38" s="70" t="str">
        <f>IF(SUBTOTAL(3,B11:B37)=SUBTOTAL(103,B11:B37),'Summary and sign-off'!$A$48,'Summary and sign-off'!$A$49)</f>
        <v>Check - there are no hidden rows with data</v>
      </c>
      <c r="D38" s="143" t="str">
        <f>IF('Summary and sign-off'!F58='Summary and sign-off'!F54,'Summary and sign-off'!A51,'Summary and sign-off'!A50)</f>
        <v>Check - each entry provides sufficient information</v>
      </c>
      <c r="E38" s="143"/>
      <c r="F38" s="2"/>
    </row>
    <row r="39" spans="1:6" x14ac:dyDescent="0.2">
      <c r="A39" s="18"/>
      <c r="B39" s="17"/>
      <c r="C39" s="17"/>
      <c r="D39" s="17"/>
      <c r="E39" s="17"/>
    </row>
    <row r="40" spans="1:6" x14ac:dyDescent="0.2">
      <c r="A40" s="18" t="s">
        <v>74</v>
      </c>
      <c r="B40" s="19"/>
      <c r="C40" s="17"/>
      <c r="D40" s="17"/>
      <c r="E40" s="17"/>
    </row>
    <row r="41" spans="1:6" ht="12.75" customHeight="1" x14ac:dyDescent="0.2">
      <c r="A41" s="20" t="s">
        <v>145</v>
      </c>
      <c r="B41" s="20"/>
      <c r="C41" s="20"/>
      <c r="D41" s="20"/>
      <c r="E41" s="20"/>
    </row>
    <row r="42" spans="1:6" x14ac:dyDescent="0.2">
      <c r="A42" s="20" t="s">
        <v>146</v>
      </c>
      <c r="B42" s="20"/>
      <c r="C42" s="28"/>
      <c r="D42" s="28"/>
      <c r="E42" s="28"/>
    </row>
    <row r="43" spans="1:6" x14ac:dyDescent="0.2">
      <c r="A43" s="20" t="s">
        <v>80</v>
      </c>
      <c r="B43" s="19"/>
      <c r="C43" s="17"/>
      <c r="D43" s="17"/>
      <c r="E43" s="17"/>
      <c r="F43" s="17"/>
    </row>
    <row r="44" spans="1:6" x14ac:dyDescent="0.2">
      <c r="A44" s="20" t="s">
        <v>147</v>
      </c>
      <c r="B44" s="20"/>
      <c r="C44" s="28"/>
      <c r="D44" s="28"/>
      <c r="E44" s="28"/>
    </row>
    <row r="45" spans="1:6" ht="12.75" customHeight="1" x14ac:dyDescent="0.2">
      <c r="A45" s="20" t="s">
        <v>148</v>
      </c>
      <c r="B45" s="20"/>
      <c r="C45" s="22"/>
      <c r="D45" s="22"/>
      <c r="E45" s="22"/>
    </row>
    <row r="46" spans="1:6" x14ac:dyDescent="0.2">
      <c r="A46" s="17"/>
      <c r="B46" s="17"/>
      <c r="C46" s="17"/>
      <c r="D46" s="17"/>
      <c r="E46" s="17"/>
    </row>
    <row r="47" spans="1:6" x14ac:dyDescent="0.2"/>
    <row r="48" spans="1:6" x14ac:dyDescent="0.2"/>
    <row r="49" x14ac:dyDescent="0.2"/>
  </sheetData>
  <sheetProtection sheet="1" formatCells="0" insertRows="0" deleteRows="0"/>
  <mergeCells count="10">
    <mergeCell ref="D38:E38"/>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7"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6"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B11:B37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3" zoomScaleNormal="100" workbookViewId="0">
      <selection activeCell="C12" sqref="C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4" t="s">
        <v>110</v>
      </c>
      <c r="B1" s="144"/>
      <c r="C1" s="144"/>
      <c r="D1" s="144"/>
      <c r="E1" s="144"/>
    </row>
    <row r="2" spans="1:6" ht="21" customHeight="1" x14ac:dyDescent="0.2">
      <c r="A2" s="3" t="s">
        <v>111</v>
      </c>
      <c r="B2" s="142" t="str">
        <f>'Summary and sign-off'!B2:F2</f>
        <v>Creative New Zealand</v>
      </c>
      <c r="C2" s="142"/>
      <c r="D2" s="142"/>
      <c r="E2" s="142"/>
    </row>
    <row r="3" spans="1:6" ht="31.5" x14ac:dyDescent="0.2">
      <c r="A3" s="3" t="s">
        <v>149</v>
      </c>
      <c r="B3" s="142" t="str">
        <f>'Summary and sign-off'!B3:F3</f>
        <v>Stephen Wainwright</v>
      </c>
      <c r="C3" s="142"/>
      <c r="D3" s="142"/>
      <c r="E3" s="142"/>
    </row>
    <row r="4" spans="1:6" ht="21" customHeight="1" x14ac:dyDescent="0.2">
      <c r="A4" s="3" t="s">
        <v>113</v>
      </c>
      <c r="B4" s="142">
        <f>'Summary and sign-off'!B4:F4</f>
        <v>45108</v>
      </c>
      <c r="C4" s="142"/>
      <c r="D4" s="142"/>
      <c r="E4" s="142"/>
    </row>
    <row r="5" spans="1:6" ht="21" customHeight="1" x14ac:dyDescent="0.2">
      <c r="A5" s="3" t="s">
        <v>114</v>
      </c>
      <c r="B5" s="142">
        <f>'Summary and sign-off'!B5:F5</f>
        <v>45473</v>
      </c>
      <c r="C5" s="142"/>
      <c r="D5" s="142"/>
      <c r="E5" s="142"/>
    </row>
    <row r="6" spans="1:6" ht="21" customHeight="1" x14ac:dyDescent="0.2">
      <c r="A6" s="3" t="s">
        <v>115</v>
      </c>
      <c r="B6" s="137" t="s">
        <v>82</v>
      </c>
      <c r="C6" s="137"/>
      <c r="D6" s="137"/>
      <c r="E6" s="137"/>
      <c r="F6" s="23"/>
    </row>
    <row r="7" spans="1:6" ht="21" customHeight="1" x14ac:dyDescent="0.2">
      <c r="A7" s="3" t="s">
        <v>56</v>
      </c>
      <c r="B7" s="137"/>
      <c r="C7" s="137"/>
      <c r="D7" s="137"/>
      <c r="E7" s="137"/>
      <c r="F7" s="23"/>
    </row>
    <row r="8" spans="1:6" ht="35.25" customHeight="1" x14ac:dyDescent="0.2">
      <c r="A8" s="147" t="s">
        <v>150</v>
      </c>
      <c r="B8" s="147"/>
      <c r="C8" s="154"/>
      <c r="D8" s="154"/>
      <c r="E8" s="154"/>
    </row>
    <row r="9" spans="1:6" ht="35.25" customHeight="1" x14ac:dyDescent="0.2">
      <c r="A9" s="155" t="s">
        <v>151</v>
      </c>
      <c r="B9" s="156"/>
      <c r="C9" s="156"/>
      <c r="D9" s="156"/>
      <c r="E9" s="156"/>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45174</v>
      </c>
      <c r="B12" s="118">
        <v>43.48</v>
      </c>
      <c r="C12" s="122" t="s">
        <v>200</v>
      </c>
      <c r="D12" s="122" t="s">
        <v>199</v>
      </c>
      <c r="E12" s="123" t="s">
        <v>179</v>
      </c>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154</v>
      </c>
      <c r="B25" s="62">
        <f>SUM(B11:B24)</f>
        <v>43.48</v>
      </c>
      <c r="C25" s="70" t="str">
        <f>IF(SUBTOTAL(3,B11:B24)=SUBTOTAL(103,B11:B24),'Summary and sign-off'!$A$48,'Summary and sign-off'!$A$49)</f>
        <v>Check - there are no hidden rows with data</v>
      </c>
      <c r="D25" s="143" t="str">
        <f>IF('Summary and sign-off'!F59='Summary and sign-off'!F54,'Summary and sign-off'!A51,'Summary and sign-off'!A50)</f>
        <v>Check - each entry provides sufficient information</v>
      </c>
      <c r="E25" s="143"/>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7"/>
    </row>
    <row r="30" spans="1:6" x14ac:dyDescent="0.2">
      <c r="A30" s="20" t="s">
        <v>147</v>
      </c>
      <c r="C30" s="17"/>
      <c r="D30" s="17"/>
      <c r="E30" s="17"/>
      <c r="F30" s="17"/>
    </row>
    <row r="31" spans="1:6" ht="12.75" customHeight="1" x14ac:dyDescent="0.2">
      <c r="A31" s="20" t="s">
        <v>148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8"/>
  <sheetViews>
    <sheetView topLeftCell="A2" zoomScaleNormal="100" workbookViewId="0">
      <selection activeCell="B6" sqref="B6:F6"/>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4" t="s">
        <v>156</v>
      </c>
      <c r="B1" s="144"/>
      <c r="C1" s="144"/>
      <c r="D1" s="144"/>
      <c r="E1" s="144"/>
      <c r="F1" s="144"/>
    </row>
    <row r="2" spans="1:6" ht="21" customHeight="1" x14ac:dyDescent="0.2">
      <c r="A2" s="3" t="s">
        <v>111</v>
      </c>
      <c r="B2" s="142" t="str">
        <f>'Summary and sign-off'!B2:F2</f>
        <v>Creative New Zealand</v>
      </c>
      <c r="C2" s="142"/>
      <c r="D2" s="142"/>
      <c r="E2" s="142"/>
      <c r="F2" s="142"/>
    </row>
    <row r="3" spans="1:6" ht="31.5" x14ac:dyDescent="0.2">
      <c r="A3" s="3" t="s">
        <v>112</v>
      </c>
      <c r="B3" s="142" t="str">
        <f>'Summary and sign-off'!B3:F3</f>
        <v>Stephen Wainwright</v>
      </c>
      <c r="C3" s="142"/>
      <c r="D3" s="142"/>
      <c r="E3" s="142"/>
      <c r="F3" s="142"/>
    </row>
    <row r="4" spans="1:6" ht="21" customHeight="1" x14ac:dyDescent="0.2">
      <c r="A4" s="3" t="s">
        <v>113</v>
      </c>
      <c r="B4" s="142">
        <f>'Summary and sign-off'!B4:F4</f>
        <v>45108</v>
      </c>
      <c r="C4" s="142"/>
      <c r="D4" s="142"/>
      <c r="E4" s="142"/>
      <c r="F4" s="142"/>
    </row>
    <row r="5" spans="1:6" ht="21" customHeight="1" x14ac:dyDescent="0.2">
      <c r="A5" s="3" t="s">
        <v>114</v>
      </c>
      <c r="B5" s="142">
        <f>'Summary and sign-off'!B5:F5</f>
        <v>45473</v>
      </c>
      <c r="C5" s="142"/>
      <c r="D5" s="142"/>
      <c r="E5" s="142"/>
      <c r="F5" s="142"/>
    </row>
    <row r="6" spans="1:6" ht="21" customHeight="1" x14ac:dyDescent="0.2">
      <c r="A6" s="3" t="s">
        <v>157</v>
      </c>
      <c r="B6" s="137" t="s">
        <v>82</v>
      </c>
      <c r="C6" s="137"/>
      <c r="D6" s="137"/>
      <c r="E6" s="137"/>
      <c r="F6" s="137"/>
    </row>
    <row r="7" spans="1:6" ht="21" customHeight="1" x14ac:dyDescent="0.2">
      <c r="A7" s="3" t="s">
        <v>56</v>
      </c>
      <c r="B7" s="137"/>
      <c r="C7" s="137"/>
      <c r="D7" s="137"/>
      <c r="E7" s="137"/>
      <c r="F7" s="137"/>
    </row>
    <row r="8" spans="1:6" ht="36" customHeight="1" x14ac:dyDescent="0.2">
      <c r="A8" s="147" t="s">
        <v>158</v>
      </c>
      <c r="B8" s="147"/>
      <c r="C8" s="147"/>
      <c r="D8" s="147"/>
      <c r="E8" s="147"/>
      <c r="F8" s="147"/>
    </row>
    <row r="9" spans="1:6" ht="36" customHeight="1" x14ac:dyDescent="0.2">
      <c r="A9" s="155" t="s">
        <v>159</v>
      </c>
      <c r="B9" s="156"/>
      <c r="C9" s="156"/>
      <c r="D9" s="156"/>
      <c r="E9" s="156"/>
      <c r="F9" s="156"/>
    </row>
    <row r="10" spans="1:6" ht="39" customHeight="1" x14ac:dyDescent="0.2">
      <c r="A10" s="24" t="s">
        <v>119</v>
      </c>
      <c r="B10" s="112" t="s">
        <v>160</v>
      </c>
      <c r="C10" s="112" t="s">
        <v>161</v>
      </c>
      <c r="D10" s="112" t="s">
        <v>162</v>
      </c>
      <c r="E10" s="112" t="s">
        <v>163</v>
      </c>
      <c r="F10" s="112" t="s">
        <v>164</v>
      </c>
    </row>
    <row r="11" spans="1:6" s="2" customFormat="1" x14ac:dyDescent="0.2">
      <c r="A11" s="117">
        <v>45116</v>
      </c>
      <c r="B11" s="122" t="s">
        <v>219</v>
      </c>
      <c r="C11" s="125" t="s">
        <v>97</v>
      </c>
      <c r="D11" s="124" t="s">
        <v>220</v>
      </c>
      <c r="E11" s="126">
        <v>138</v>
      </c>
      <c r="F11" s="123"/>
    </row>
    <row r="12" spans="1:6" s="2" customFormat="1" x14ac:dyDescent="0.2">
      <c r="A12" s="117">
        <v>45118</v>
      </c>
      <c r="B12" s="122" t="s">
        <v>219</v>
      </c>
      <c r="C12" s="125" t="s">
        <v>97</v>
      </c>
      <c r="D12" s="124" t="s">
        <v>220</v>
      </c>
      <c r="E12" s="126">
        <v>84</v>
      </c>
      <c r="F12" s="123"/>
    </row>
    <row r="13" spans="1:6" s="2" customFormat="1" x14ac:dyDescent="0.2">
      <c r="A13" s="117">
        <v>45119</v>
      </c>
      <c r="B13" s="122" t="s">
        <v>219</v>
      </c>
      <c r="C13" s="125" t="s">
        <v>97</v>
      </c>
      <c r="D13" s="124" t="s">
        <v>221</v>
      </c>
      <c r="E13" s="126">
        <v>79</v>
      </c>
      <c r="F13" s="123"/>
    </row>
    <row r="14" spans="1:6" s="2" customFormat="1" x14ac:dyDescent="0.2">
      <c r="A14" s="117">
        <v>45134</v>
      </c>
      <c r="B14" s="122" t="s">
        <v>219</v>
      </c>
      <c r="C14" s="125" t="s">
        <v>97</v>
      </c>
      <c r="D14" s="124" t="s">
        <v>222</v>
      </c>
      <c r="E14" s="126">
        <v>200</v>
      </c>
      <c r="F14" s="123"/>
    </row>
    <row r="15" spans="1:6" s="2" customFormat="1" x14ac:dyDescent="0.2">
      <c r="A15" s="117">
        <v>45134</v>
      </c>
      <c r="B15" s="122" t="s">
        <v>219</v>
      </c>
      <c r="C15" s="125" t="s">
        <v>97</v>
      </c>
      <c r="D15" s="124" t="s">
        <v>223</v>
      </c>
      <c r="E15" s="126">
        <v>170</v>
      </c>
      <c r="F15" s="123"/>
    </row>
    <row r="16" spans="1:6" s="2" customFormat="1" x14ac:dyDescent="0.2">
      <c r="A16" s="117">
        <v>45140</v>
      </c>
      <c r="B16" s="122" t="s">
        <v>219</v>
      </c>
      <c r="C16" s="125" t="s">
        <v>97</v>
      </c>
      <c r="D16" s="124" t="s">
        <v>224</v>
      </c>
      <c r="E16" s="126">
        <v>60</v>
      </c>
      <c r="F16" s="123"/>
    </row>
    <row r="17" spans="1:6" s="2" customFormat="1" ht="25.5" x14ac:dyDescent="0.2">
      <c r="A17" s="117">
        <v>45141</v>
      </c>
      <c r="B17" s="122" t="s">
        <v>219</v>
      </c>
      <c r="C17" s="125" t="s">
        <v>97</v>
      </c>
      <c r="D17" s="124" t="s">
        <v>225</v>
      </c>
      <c r="E17" s="126">
        <v>137</v>
      </c>
      <c r="F17" s="123"/>
    </row>
    <row r="18" spans="1:6" s="2" customFormat="1" x14ac:dyDescent="0.2">
      <c r="A18" s="117">
        <v>45155</v>
      </c>
      <c r="B18" s="122" t="s">
        <v>219</v>
      </c>
      <c r="C18" s="125" t="s">
        <v>97</v>
      </c>
      <c r="D18" s="124" t="s">
        <v>222</v>
      </c>
      <c r="E18" s="126">
        <v>225</v>
      </c>
      <c r="F18" s="123"/>
    </row>
    <row r="19" spans="1:6" s="2" customFormat="1" x14ac:dyDescent="0.2">
      <c r="A19" s="117">
        <v>45189</v>
      </c>
      <c r="B19" s="122" t="s">
        <v>219</v>
      </c>
      <c r="C19" s="125" t="s">
        <v>97</v>
      </c>
      <c r="D19" s="124" t="s">
        <v>226</v>
      </c>
      <c r="E19" s="126">
        <v>171</v>
      </c>
      <c r="F19" s="123"/>
    </row>
    <row r="20" spans="1:6" s="2" customFormat="1" x14ac:dyDescent="0.2">
      <c r="A20" s="117">
        <v>45190</v>
      </c>
      <c r="B20" s="122" t="s">
        <v>219</v>
      </c>
      <c r="C20" s="125" t="s">
        <v>97</v>
      </c>
      <c r="D20" s="124" t="s">
        <v>220</v>
      </c>
      <c r="E20" s="126">
        <v>69</v>
      </c>
      <c r="F20" s="123"/>
    </row>
    <row r="21" spans="1:6" s="2" customFormat="1" x14ac:dyDescent="0.2">
      <c r="A21" s="117">
        <v>45191</v>
      </c>
      <c r="B21" s="122" t="s">
        <v>219</v>
      </c>
      <c r="C21" s="125" t="s">
        <v>97</v>
      </c>
      <c r="D21" s="124" t="s">
        <v>227</v>
      </c>
      <c r="E21" s="126">
        <v>249</v>
      </c>
      <c r="F21" s="127"/>
    </row>
    <row r="22" spans="1:6" s="2" customFormat="1" x14ac:dyDescent="0.2">
      <c r="A22" s="117">
        <v>45209</v>
      </c>
      <c r="B22" s="122" t="s">
        <v>236</v>
      </c>
      <c r="C22" s="125" t="s">
        <v>97</v>
      </c>
      <c r="D22" s="124" t="s">
        <v>228</v>
      </c>
      <c r="E22" s="126">
        <v>65</v>
      </c>
      <c r="F22" s="127"/>
    </row>
    <row r="23" spans="1:6" s="2" customFormat="1" x14ac:dyDescent="0.2">
      <c r="A23" s="117">
        <v>45260</v>
      </c>
      <c r="B23" s="122" t="s">
        <v>219</v>
      </c>
      <c r="C23" s="125" t="s">
        <v>97</v>
      </c>
      <c r="D23" s="124" t="s">
        <v>229</v>
      </c>
      <c r="E23" s="126">
        <v>100</v>
      </c>
      <c r="F23" s="127"/>
    </row>
    <row r="24" spans="1:6" s="2" customFormat="1" x14ac:dyDescent="0.2">
      <c r="A24" s="117">
        <v>45299</v>
      </c>
      <c r="B24" s="122" t="s">
        <v>219</v>
      </c>
      <c r="C24" s="125" t="s">
        <v>97</v>
      </c>
      <c r="D24" s="135" t="s">
        <v>233</v>
      </c>
      <c r="E24" s="126">
        <v>130</v>
      </c>
      <c r="F24" s="127"/>
    </row>
    <row r="25" spans="1:6" s="2" customFormat="1" x14ac:dyDescent="0.2">
      <c r="A25" s="117">
        <v>45366</v>
      </c>
      <c r="B25" s="122" t="s">
        <v>219</v>
      </c>
      <c r="C25" s="125" t="s">
        <v>97</v>
      </c>
      <c r="D25" s="134" t="s">
        <v>230</v>
      </c>
      <c r="E25" s="126">
        <v>117</v>
      </c>
      <c r="F25" s="127"/>
    </row>
    <row r="26" spans="1:6" s="2" customFormat="1" x14ac:dyDescent="0.2">
      <c r="A26" s="117">
        <v>45370</v>
      </c>
      <c r="B26" s="122" t="s">
        <v>219</v>
      </c>
      <c r="C26" s="125" t="s">
        <v>97</v>
      </c>
      <c r="D26" s="134" t="s">
        <v>231</v>
      </c>
      <c r="E26" s="126">
        <v>60</v>
      </c>
      <c r="F26" s="127"/>
    </row>
    <row r="27" spans="1:6" s="2" customFormat="1" x14ac:dyDescent="0.2">
      <c r="A27" s="117">
        <v>45373</v>
      </c>
      <c r="B27" s="122" t="s">
        <v>219</v>
      </c>
      <c r="C27" s="125" t="s">
        <v>97</v>
      </c>
      <c r="D27" s="124" t="s">
        <v>232</v>
      </c>
      <c r="E27" s="126">
        <v>79</v>
      </c>
      <c r="F27" s="127"/>
    </row>
    <row r="28" spans="1:6" s="2" customFormat="1" x14ac:dyDescent="0.2">
      <c r="A28" s="117">
        <v>45413</v>
      </c>
      <c r="B28" s="122" t="s">
        <v>219</v>
      </c>
      <c r="C28" s="125" t="s">
        <v>97</v>
      </c>
      <c r="D28" s="124" t="s">
        <v>223</v>
      </c>
      <c r="E28" s="126">
        <v>220</v>
      </c>
      <c r="F28" s="127"/>
    </row>
    <row r="29" spans="1:6" s="2" customFormat="1" x14ac:dyDescent="0.2">
      <c r="A29" s="117">
        <v>45415</v>
      </c>
      <c r="B29" s="122" t="s">
        <v>219</v>
      </c>
      <c r="C29" s="125" t="s">
        <v>97</v>
      </c>
      <c r="D29" s="124" t="s">
        <v>221</v>
      </c>
      <c r="E29" s="126">
        <v>69</v>
      </c>
      <c r="F29" s="127"/>
    </row>
    <row r="30" spans="1:6" s="2" customFormat="1" x14ac:dyDescent="0.2">
      <c r="A30" s="117">
        <v>45416</v>
      </c>
      <c r="B30" s="122" t="s">
        <v>219</v>
      </c>
      <c r="C30" s="125" t="s">
        <v>97</v>
      </c>
      <c r="D30" s="124" t="s">
        <v>235</v>
      </c>
      <c r="E30" s="126">
        <v>55</v>
      </c>
      <c r="F30" s="127"/>
    </row>
    <row r="31" spans="1:6" s="2" customFormat="1" x14ac:dyDescent="0.2">
      <c r="A31" s="117">
        <v>45440</v>
      </c>
      <c r="B31" s="122" t="s">
        <v>219</v>
      </c>
      <c r="C31" s="125" t="s">
        <v>97</v>
      </c>
      <c r="D31" s="124" t="s">
        <v>234</v>
      </c>
      <c r="E31" s="126">
        <v>55</v>
      </c>
      <c r="F31" s="127"/>
    </row>
    <row r="32" spans="1:6" s="2" customFormat="1" x14ac:dyDescent="0.2">
      <c r="A32" s="117">
        <v>45463</v>
      </c>
      <c r="B32" s="122" t="s">
        <v>219</v>
      </c>
      <c r="C32" s="125" t="s">
        <v>97</v>
      </c>
      <c r="D32" s="124" t="s">
        <v>220</v>
      </c>
      <c r="E32" s="126">
        <v>84</v>
      </c>
      <c r="F32" s="127"/>
    </row>
    <row r="33" spans="1:7" s="2" customFormat="1" x14ac:dyDescent="0.2">
      <c r="A33" s="117"/>
      <c r="B33" s="122"/>
      <c r="C33" s="125"/>
      <c r="D33" s="124"/>
      <c r="E33" s="126"/>
      <c r="F33" s="127"/>
    </row>
    <row r="34" spans="1:7" s="2" customFormat="1" hidden="1" x14ac:dyDescent="0.2">
      <c r="A34" s="94"/>
      <c r="B34" s="99"/>
      <c r="C34" s="101"/>
      <c r="D34" s="99"/>
      <c r="E34" s="102"/>
      <c r="F34" s="100"/>
    </row>
    <row r="35" spans="1:7" ht="34.5" customHeight="1" x14ac:dyDescent="0.2">
      <c r="A35" s="113" t="s">
        <v>165</v>
      </c>
      <c r="B35" s="114" t="s">
        <v>166</v>
      </c>
      <c r="C35" s="115">
        <f>C36+C37</f>
        <v>22</v>
      </c>
      <c r="D35" s="116" t="str">
        <f>IF(SUBTOTAL(3,C11:C34)=SUBTOTAL(103,C11:C34),'Summary and sign-off'!$A$48,'Summary and sign-off'!$A$49)</f>
        <v>Check - there are no hidden rows with data</v>
      </c>
      <c r="E35" s="143" t="str">
        <f>IF('Summary and sign-off'!F60='Summary and sign-off'!F54,'Summary and sign-off'!A52,'Summary and sign-off'!A50)</f>
        <v>Check - each entry provides sufficient information</v>
      </c>
      <c r="F35" s="143"/>
      <c r="G35" s="2"/>
    </row>
    <row r="36" spans="1:7" ht="25.5" customHeight="1" x14ac:dyDescent="0.25">
      <c r="A36" s="54"/>
      <c r="B36" s="55" t="s">
        <v>97</v>
      </c>
      <c r="C36" s="56">
        <f>COUNTIF(C11:C34,'Summary and sign-off'!A45)</f>
        <v>22</v>
      </c>
      <c r="D36" s="14"/>
      <c r="E36" s="15"/>
      <c r="F36" s="16"/>
    </row>
    <row r="37" spans="1:7" ht="25.5" customHeight="1" x14ac:dyDescent="0.25">
      <c r="A37" s="54"/>
      <c r="B37" s="55" t="s">
        <v>98</v>
      </c>
      <c r="C37" s="56">
        <f>COUNTIF(C11:C34,'Summary and sign-off'!A46)</f>
        <v>0</v>
      </c>
      <c r="D37" s="14"/>
      <c r="E37" s="15"/>
      <c r="F37" s="16"/>
    </row>
    <row r="38" spans="1:7" x14ac:dyDescent="0.2">
      <c r="A38" s="17"/>
      <c r="B38" s="18"/>
      <c r="C38" s="17"/>
      <c r="D38" s="19"/>
      <c r="E38" s="19"/>
      <c r="F38" s="17"/>
    </row>
    <row r="39" spans="1:7" x14ac:dyDescent="0.2">
      <c r="A39" s="18" t="s">
        <v>155</v>
      </c>
      <c r="B39" s="18"/>
      <c r="C39" s="18"/>
      <c r="D39" s="18"/>
      <c r="E39" s="18"/>
      <c r="F39" s="18"/>
    </row>
    <row r="40" spans="1:7" ht="12.6" customHeight="1" x14ac:dyDescent="0.2">
      <c r="A40" s="20" t="s">
        <v>133</v>
      </c>
      <c r="B40" s="17"/>
      <c r="C40" s="17"/>
      <c r="D40" s="17"/>
      <c r="E40" s="17"/>
    </row>
    <row r="41" spans="1:7" x14ac:dyDescent="0.2">
      <c r="A41" s="20" t="s">
        <v>80</v>
      </c>
      <c r="B41" s="19"/>
      <c r="C41" s="17"/>
      <c r="D41" s="17"/>
      <c r="E41" s="17"/>
      <c r="F41" s="17"/>
    </row>
    <row r="42" spans="1:7" x14ac:dyDescent="0.2">
      <c r="A42" s="20" t="s">
        <v>167</v>
      </c>
      <c r="B42" s="21"/>
      <c r="C42" s="21"/>
      <c r="D42" s="21"/>
      <c r="E42" s="21"/>
      <c r="F42" s="21"/>
    </row>
    <row r="43" spans="1:7" ht="12.75" customHeight="1" x14ac:dyDescent="0.2">
      <c r="A43" s="20" t="s">
        <v>168</v>
      </c>
      <c r="B43" s="17"/>
      <c r="C43" s="17"/>
      <c r="D43" s="17"/>
      <c r="E43" s="17"/>
      <c r="F43" s="17"/>
    </row>
    <row r="44" spans="1:7" ht="12.95" customHeight="1" x14ac:dyDescent="0.2">
      <c r="A44" s="20" t="s">
        <v>169</v>
      </c>
      <c r="B44" s="17"/>
      <c r="C44" s="17"/>
      <c r="D44" s="17"/>
      <c r="E44" s="17"/>
      <c r="F44" s="17"/>
    </row>
    <row r="45" spans="1:7" x14ac:dyDescent="0.2">
      <c r="A45" s="20" t="s">
        <v>170</v>
      </c>
      <c r="C45" s="17"/>
      <c r="D45" s="17"/>
      <c r="E45" s="17"/>
      <c r="F45" s="17"/>
    </row>
    <row r="46" spans="1:7" ht="12.75" customHeight="1" x14ac:dyDescent="0.2">
      <c r="A46" s="20" t="s">
        <v>148</v>
      </c>
      <c r="B46" s="20"/>
      <c r="C46" s="22"/>
      <c r="D46" s="22"/>
      <c r="E46" s="22"/>
      <c r="F46" s="22"/>
    </row>
    <row r="47" spans="1:7" ht="12.75" customHeight="1" x14ac:dyDescent="0.2">
      <c r="A47" s="20"/>
      <c r="B47" s="20"/>
      <c r="C47" s="22"/>
      <c r="D47" s="22"/>
      <c r="E47" s="22"/>
      <c r="F47" s="22"/>
    </row>
    <row r="48" spans="1:7" ht="12.75" hidden="1" customHeight="1" x14ac:dyDescent="0.2">
      <c r="A48" s="20"/>
      <c r="B48" s="20"/>
      <c r="C48" s="22"/>
      <c r="D48" s="22"/>
      <c r="E48" s="22"/>
      <c r="F48" s="22"/>
    </row>
    <row r="51" spans="1:6" hidden="1" x14ac:dyDescent="0.2">
      <c r="A51" s="18"/>
      <c r="B51" s="18"/>
      <c r="C51" s="18"/>
      <c r="D51" s="18"/>
      <c r="E51" s="18"/>
      <c r="F51" s="18"/>
    </row>
    <row r="52" spans="1:6" hidden="1" x14ac:dyDescent="0.2">
      <c r="A52" s="18"/>
      <c r="B52" s="18"/>
      <c r="C52" s="18"/>
      <c r="D52" s="18"/>
      <c r="E52" s="18"/>
      <c r="F52" s="18"/>
    </row>
    <row r="53" spans="1:6" hidden="1" x14ac:dyDescent="0.2">
      <c r="A53" s="18"/>
      <c r="B53" s="18"/>
      <c r="C53" s="18"/>
      <c r="D53" s="18"/>
      <c r="E53" s="18"/>
      <c r="F53" s="18"/>
    </row>
    <row r="54" spans="1:6" hidden="1" x14ac:dyDescent="0.2">
      <c r="A54" s="18"/>
      <c r="B54" s="18"/>
      <c r="C54" s="18"/>
      <c r="D54" s="18"/>
      <c r="E54" s="18"/>
      <c r="F54" s="18"/>
    </row>
    <row r="55" spans="1:6" hidden="1" x14ac:dyDescent="0.2">
      <c r="A55" s="18"/>
      <c r="B55" s="18"/>
      <c r="C55" s="18"/>
      <c r="D55" s="18"/>
      <c r="E55" s="18"/>
      <c r="F55" s="18"/>
    </row>
    <row r="56" spans="1:6" x14ac:dyDescent="0.2"/>
    <row r="57" spans="1:6" x14ac:dyDescent="0.2"/>
    <row r="58" spans="1:6" x14ac:dyDescent="0.2"/>
  </sheetData>
  <sheetProtection sheet="1" formatCells="0" insertRows="0" deleteRows="0"/>
  <dataConsolidate/>
  <mergeCells count="10">
    <mergeCell ref="E35:F3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4 A11:A2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1:A3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C11:C34</xm:sqref>
        </x14:dataValidation>
        <x14:dataValidation type="list" errorStyle="information" operator="greaterThan" allowBlank="1" showInputMessage="1" prompt="Provide specific $ value if possible" xr:uid="{00000000-0002-0000-0500-000003000000}">
          <x14:formula1>
            <xm:f>'Summary and sign-off'!$A$39:$A$44</xm:f>
          </x14:formula1>
          <xm:sqref>E11:E34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nance" ma:contentTypeID="0x01010020C29750D968C84E8A532D49EE01BCE00200A34F3491A008D3489C62CF509F866DFF" ma:contentTypeVersion="45" ma:contentTypeDescription="" ma:contentTypeScope="" ma:versionID="138c206253bc4f8c2e76e811fa1622b9">
  <xsd:schema xmlns:xsd="http://www.w3.org/2001/XMLSchema" xmlns:xs="http://www.w3.org/2001/XMLSchema" xmlns:p="http://schemas.microsoft.com/office/2006/metadata/properties" xmlns:ns2="1eb857db-5c67-47b7-8545-aa19c5d2ceac" targetNamespace="http://schemas.microsoft.com/office/2006/metadata/properties" ma:root="true" ma:fieldsID="cb7038c13f0422d967b1d8b0c6c1a99b" ns2:_="">
    <xsd:import namespace="1eb857db-5c67-47b7-8545-aa19c5d2ceac"/>
    <xsd:element name="properties">
      <xsd:complexType>
        <xsd:sequence>
          <xsd:element name="documentManagement">
            <xsd:complexType>
              <xsd:all>
                <xsd:element ref="ns2:Month" minOccurs="0"/>
                <xsd:element ref="ns2:p4f68ee493344f4e9716631b78aec2d1" minOccurs="0"/>
                <xsd:element ref="ns2:lfae9de2410d4efba2dc15289f148ae6" minOccurs="0"/>
                <xsd:element ref="ns2:f921e8b21d5d46a08b4ed8bc3773123b" minOccurs="0"/>
                <xsd:element ref="ns2:ob31ff9eba834e63898cb96b30a6940d" minOccurs="0"/>
                <xsd:element ref="ns2:k27bb8ca8acb40e6adabc24cc132eff2" minOccurs="0"/>
                <xsd:element ref="ns2:m2a1961ed2cc4e4bb3a1ba432cb3e43a" minOccurs="0"/>
                <xsd:element ref="ns2:TaxCatchAll" minOccurs="0"/>
                <xsd:element ref="ns2:gb67bd5314984263b7948735ab20f4d4" minOccurs="0"/>
                <xsd:element ref="ns2:b873fbeb460c4a778aebc1986825785c" minOccurs="0"/>
                <xsd:element ref="ns2:TaxCatchAllLabel" minOccurs="0"/>
                <xsd:element ref="ns2:Period_x0020_End_x0020_Date" minOccurs="0"/>
                <xsd:element ref="ns2:h91158e9ab1847f0a8bcd075e6c0b28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b857db-5c67-47b7-8545-aa19c5d2ceac" elementFormDefault="qualified">
    <xsd:import namespace="http://schemas.microsoft.com/office/2006/documentManagement/types"/>
    <xsd:import namespace="http://schemas.microsoft.com/office/infopath/2007/PartnerControls"/>
    <xsd:element name="Month" ma:index="4" nillable="true" ma:displayName="Month" ma:default="" ma:format="Dropdown" ma:internalNam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p4f68ee493344f4e9716631b78aec2d1" ma:index="11" nillable="true" ma:taxonomy="true" ma:internalName="p4f68ee493344f4e9716631b78aec2d1" ma:taxonomyFieldName="Financial_x0020_Year" ma:displayName="Financial Year" ma:default="" ma:fieldId="{94f68ee4-9334-4f4e-9716-631b78aec2d1}" ma:sspId="454f842a-b86f-4341-96eb-b93a389407ca" ma:termSetId="f2ab3a33-8078-4bdf-b10a-f161a7e1105f" ma:anchorId="00000000-0000-0000-0000-000000000000" ma:open="false" ma:isKeyword="false">
      <xsd:complexType>
        <xsd:sequence>
          <xsd:element ref="pc:Terms" minOccurs="0" maxOccurs="1"/>
        </xsd:sequence>
      </xsd:complexType>
    </xsd:element>
    <xsd:element name="lfae9de2410d4efba2dc15289f148ae6" ma:index="13" nillable="true" ma:taxonomy="true" ma:internalName="lfae9de2410d4efba2dc15289f148ae6" ma:taxonomyFieldName="Status" ma:displayName="Status" ma:default="" ma:fieldId="{5fae9de2-410d-4efb-a2dc-15289f148ae6}" ma:sspId="454f842a-b86f-4341-96eb-b93a389407ca" ma:termSetId="4adf3782-1a58-40aa-bea2-d3846b2e31a4" ma:anchorId="00000000-0000-0000-0000-000000000000" ma:open="false" ma:isKeyword="false">
      <xsd:complexType>
        <xsd:sequence>
          <xsd:element ref="pc:Terms" minOccurs="0" maxOccurs="1"/>
        </xsd:sequence>
      </xsd:complexType>
    </xsd:element>
    <xsd:element name="f921e8b21d5d46a08b4ed8bc3773123b" ma:index="15" nillable="true" ma:taxonomy="true" ma:internalName="f921e8b21d5d46a08b4ed8bc3773123b" ma:taxonomyFieldName="Sub_x002d_category" ma:displayName="Sub-category" ma:default="" ma:fieldId="{f921e8b2-1d5d-46a0-8b4e-d8bc3773123b}" ma:sspId="454f842a-b86f-4341-96eb-b93a389407ca" ma:termSetId="2637e820-8aa6-40bf-8eb8-88dcf2ad46b3" ma:anchorId="00000000-0000-0000-0000-000000000000" ma:open="false" ma:isKeyword="false">
      <xsd:complexType>
        <xsd:sequence>
          <xsd:element ref="pc:Terms" minOccurs="0" maxOccurs="1"/>
        </xsd:sequence>
      </xsd:complexType>
    </xsd:element>
    <xsd:element name="ob31ff9eba834e63898cb96b30a6940d" ma:index="17" nillable="true" ma:taxonomy="true" ma:internalName="ob31ff9eba834e63898cb96b30a6940d" ma:taxonomyFieldName="Provider" ma:displayName="Provider" ma:default="" ma:fieldId="{8b31ff9e-ba83-4e63-898c-b96b30a6940d}" ma:sspId="454f842a-b86f-4341-96eb-b93a389407ca" ma:termSetId="a70b2eef-fe95-403f-a813-604efa1e59fc" ma:anchorId="00000000-0000-0000-0000-000000000000" ma:open="false" ma:isKeyword="false">
      <xsd:complexType>
        <xsd:sequence>
          <xsd:element ref="pc:Terms" minOccurs="0" maxOccurs="1"/>
        </xsd:sequence>
      </xsd:complexType>
    </xsd:element>
    <xsd:element name="k27bb8ca8acb40e6adabc24cc132eff2" ma:index="19" nillable="true" ma:taxonomy="true" ma:internalName="k27bb8ca8acb40e6adabc24cc132eff2" ma:taxonomyFieldName="Report_x0020_Type" ma:displayName="Report Type" ma:default="" ma:fieldId="{427bb8ca-8acb-40e6-adab-c24cc132eff2}" ma:sspId="454f842a-b86f-4341-96eb-b93a389407ca" ma:termSetId="685957b1-31ee-407e-8a06-5cc140a5acc4" ma:anchorId="00000000-0000-0000-0000-000000000000" ma:open="false" ma:isKeyword="false">
      <xsd:complexType>
        <xsd:sequence>
          <xsd:element ref="pc:Terms" minOccurs="0" maxOccurs="1"/>
        </xsd:sequence>
      </xsd:complexType>
    </xsd:element>
    <xsd:element name="m2a1961ed2cc4e4bb3a1ba432cb3e43a" ma:index="20" nillable="true" ma:taxonomy="true" ma:internalName="m2a1961ed2cc4e4bb3a1ba432cb3e43a" ma:taxonomyFieldName="Document_x0020_Type" ma:displayName="Document Type" ma:default="" ma:fieldId="{62a1961e-d2cc-4e4b-b3a1-ba432cb3e43a}" ma:sspId="454f842a-b86f-4341-96eb-b93a389407ca" ma:termSetId="9238d626-bce4-403a-9fc8-c18fa82d9b9b"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8f795f5-fca9-4593-b714-faaeef33d2c3}" ma:internalName="TaxCatchAll" ma:showField="CatchAllData" ma:web="dc8d7ee1-75b8-4f87-985b-7dbee2668825">
      <xsd:complexType>
        <xsd:complexContent>
          <xsd:extension base="dms:MultiChoiceLookup">
            <xsd:sequence>
              <xsd:element name="Value" type="dms:Lookup" maxOccurs="unbounded" minOccurs="0" nillable="true"/>
            </xsd:sequence>
          </xsd:extension>
        </xsd:complexContent>
      </xsd:complexType>
    </xsd:element>
    <xsd:element name="gb67bd5314984263b7948735ab20f4d4" ma:index="22" nillable="true" ma:taxonomy="true" ma:internalName="gb67bd5314984263b7948735ab20f4d4" ma:taxonomyFieldName="Finance_x0020_Category" ma:displayName="Finance Category" ma:default="" ma:fieldId="{0b67bd53-1498-4263-b794-8735ab20f4d4}" ma:sspId="454f842a-b86f-4341-96eb-b93a389407ca" ma:termSetId="091bee46-3f07-4578-9570-82f824f76692" ma:anchorId="00000000-0000-0000-0000-000000000000" ma:open="false" ma:isKeyword="false">
      <xsd:complexType>
        <xsd:sequence>
          <xsd:element ref="pc:Terms" minOccurs="0" maxOccurs="1"/>
        </xsd:sequence>
      </xsd:complexType>
    </xsd:element>
    <xsd:element name="b873fbeb460c4a778aebc1986825785c" ma:index="24" nillable="true" ma:taxonomy="true" ma:internalName="b873fbeb460c4a778aebc1986825785c" ma:taxonomyFieldName="Report_x0020_Frequency" ma:displayName="Report Frequency" ma:default="" ma:fieldId="{b873fbeb-460c-4a77-8aeb-c1986825785c}" ma:sspId="454f842a-b86f-4341-96eb-b93a389407ca" ma:termSetId="f58a9577-27c3-4ed7-9c97-ec75cc3231c9" ma:anchorId="00000000-0000-0000-0000-000000000000" ma:open="false" ma:isKeyword="false">
      <xsd:complexType>
        <xsd:sequence>
          <xsd:element ref="pc:Terms" minOccurs="0" maxOccurs="1"/>
        </xsd:sequence>
      </xsd:complexType>
    </xsd:element>
    <xsd:element name="TaxCatchAllLabel" ma:index="26" nillable="true" ma:displayName="Taxonomy Catch All Column1" ma:hidden="true" ma:list="{38f795f5-fca9-4593-b714-faaeef33d2c3}" ma:internalName="TaxCatchAllLabel" ma:readOnly="true" ma:showField="CatchAllDataLabel" ma:web="dc8d7ee1-75b8-4f87-985b-7dbee2668825">
      <xsd:complexType>
        <xsd:complexContent>
          <xsd:extension base="dms:MultiChoiceLookup">
            <xsd:sequence>
              <xsd:element name="Value" type="dms:Lookup" maxOccurs="unbounded" minOccurs="0" nillable="true"/>
            </xsd:sequence>
          </xsd:extension>
        </xsd:complexContent>
      </xsd:complexType>
    </xsd:element>
    <xsd:element name="Period_x0020_End_x0020_Date" ma:index="27" nillable="true" ma:displayName="Period End Date" ma:default="" ma:format="DateOnly" ma:internalName="Period_x0020_End_x0020_Date">
      <xsd:simpleType>
        <xsd:restriction base="dms:DateTime"/>
      </xsd:simpleType>
    </xsd:element>
    <xsd:element name="h91158e9ab1847f0a8bcd075e6c0b282" ma:index="28" nillable="true" ma:taxonomy="true" ma:internalName="h91158e9ab1847f0a8bcd075e6c0b282" ma:taxonomyFieldName="Action" ma:displayName="Action" ma:default="" ma:fieldId="{191158e9-ab18-47f0-a8bc-d075e6c0b282}" ma:sspId="454f842a-b86f-4341-96eb-b93a389407ca" ma:termSetId="2a6fd2c9-bdda-4194-8d91-a29f6f1c41d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54f842a-b86f-4341-96eb-b93a389407ca" ContentTypeId="0x01010020C29750D968C84E8A532D49EE01BCE002" PreviousValue="false"/>
</file>

<file path=customXml/item3.xml><?xml version="1.0" encoding="utf-8"?>
<p:properties xmlns:p="http://schemas.microsoft.com/office/2006/metadata/properties" xmlns:xsi="http://www.w3.org/2001/XMLSchema-instance" xmlns:pc="http://schemas.microsoft.com/office/infopath/2007/PartnerControls">
  <documentManagement>
    <p4f68ee493344f4e9716631b78aec2d1 xmlns="1eb857db-5c67-47b7-8545-aa19c5d2ceac">
      <Terms xmlns="http://schemas.microsoft.com/office/infopath/2007/PartnerControls"/>
    </p4f68ee493344f4e9716631b78aec2d1>
    <TaxCatchAll xmlns="1eb857db-5c67-47b7-8545-aa19c5d2ceac">
      <Value>26</Value>
      <Value>74</Value>
      <Value>9</Value>
      <Value>1</Value>
    </TaxCatchAll>
    <h91158e9ab1847f0a8bcd075e6c0b282 xmlns="1eb857db-5c67-47b7-8545-aa19c5d2ceac">
      <Terms xmlns="http://schemas.microsoft.com/office/infopath/2007/PartnerControls"/>
    </h91158e9ab1847f0a8bcd075e6c0b282>
    <m2a1961ed2cc4e4bb3a1ba432cb3e43a xmlns="1eb857db-5c67-47b7-8545-aa19c5d2ceac">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c967359e-ba62-476b-b3c9-2370b68c754f</TermId>
        </TermInfo>
      </Terms>
    </m2a1961ed2cc4e4bb3a1ba432cb3e43a>
    <lfae9de2410d4efba2dc15289f148ae6 xmlns="1eb857db-5c67-47b7-8545-aa19c5d2ceac">
      <Terms xmlns="http://schemas.microsoft.com/office/infopath/2007/PartnerControls"/>
    </lfae9de2410d4efba2dc15289f148ae6>
    <f921e8b21d5d46a08b4ed8bc3773123b xmlns="1eb857db-5c67-47b7-8545-aa19c5d2ceac">
      <Terms xmlns="http://schemas.microsoft.com/office/infopath/2007/PartnerControls">
        <TermInfo xmlns="http://schemas.microsoft.com/office/infopath/2007/PartnerControls">
          <TermName xmlns="http://schemas.microsoft.com/office/infopath/2007/PartnerControls">SLT</TermName>
          <TermId xmlns="http://schemas.microsoft.com/office/infopath/2007/PartnerControls">542a0d42-ebc7-404f-ad9e-e9fe3a736d5c</TermId>
        </TermInfo>
      </Terms>
    </f921e8b21d5d46a08b4ed8bc3773123b>
    <Period_x0020_End_x0020_Date xmlns="1eb857db-5c67-47b7-8545-aa19c5d2ceac">2024-06-29T12:00:00+00:00</Period_x0020_End_x0020_Date>
    <Month xmlns="1eb857db-5c67-47b7-8545-aa19c5d2ceac">June</Month>
    <k27bb8ca8acb40e6adabc24cc132eff2 xmlns="1eb857db-5c67-47b7-8545-aa19c5d2ceac">
      <Terms xmlns="http://schemas.microsoft.com/office/infopath/2007/PartnerControls">
        <TermInfo xmlns="http://schemas.microsoft.com/office/infopath/2007/PartnerControls">
          <TermName xmlns="http://schemas.microsoft.com/office/infopath/2007/PartnerControls">Audit year end</TermName>
          <TermId xmlns="http://schemas.microsoft.com/office/infopath/2007/PartnerControls">25d3baff-4aa6-455e-9170-1448add7bfa9</TermId>
        </TermInfo>
      </Terms>
    </k27bb8ca8acb40e6adabc24cc132eff2>
    <ob31ff9eba834e63898cb96b30a6940d xmlns="1eb857db-5c67-47b7-8545-aa19c5d2ceac">
      <Terms xmlns="http://schemas.microsoft.com/office/infopath/2007/PartnerControls"/>
    </ob31ff9eba834e63898cb96b30a6940d>
    <b873fbeb460c4a778aebc1986825785c xmlns="1eb857db-5c67-47b7-8545-aa19c5d2ceac">
      <Terms xmlns="http://schemas.microsoft.com/office/infopath/2007/PartnerControls">
        <TermInfo xmlns="http://schemas.microsoft.com/office/infopath/2007/PartnerControls">
          <TermName xmlns="http://schemas.microsoft.com/office/infopath/2007/PartnerControls">Yearly</TermName>
          <TermId xmlns="http://schemas.microsoft.com/office/infopath/2007/PartnerControls">c075db76-ace7-41f6-8b59-db8099645244</TermId>
        </TermInfo>
      </Terms>
    </b873fbeb460c4a778aebc1986825785c>
    <gb67bd5314984263b7948735ab20f4d4 xmlns="1eb857db-5c67-47b7-8545-aa19c5d2ceac">
      <Terms xmlns="http://schemas.microsoft.com/office/infopath/2007/PartnerControls"/>
    </gb67bd5314984263b7948735ab20f4d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0679DC-ABCE-4BEA-9E5F-5DA0204B6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b857db-5c67-47b7-8545-aa19c5d2c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3E6B0E-96F3-41DC-8676-9D1C053D5F8C}">
  <ds:schemaRefs>
    <ds:schemaRef ds:uri="Microsoft.SharePoint.Taxonomy.ContentTypeSync"/>
  </ds:schemaRefs>
</ds:datastoreItem>
</file>

<file path=customXml/itemProps3.xml><?xml version="1.0" encoding="utf-8"?>
<ds:datastoreItem xmlns:ds="http://schemas.openxmlformats.org/officeDocument/2006/customXml" ds:itemID="{F579D7F4-D0D7-4BCB-BBEA-E7C37A64913E}">
  <ds:schemaRefs>
    <ds:schemaRef ds:uri="http://schemas.openxmlformats.org/package/2006/metadata/core-properties"/>
    <ds:schemaRef ds:uri="http://schemas.microsoft.com/office/2006/metadata/properties"/>
    <ds:schemaRef ds:uri="http://purl.org/dc/terms/"/>
    <ds:schemaRef ds:uri="http://purl.org/dc/elements/1.1/"/>
    <ds:schemaRef ds:uri="http://schemas.microsoft.com/office/2006/documentManagement/types"/>
    <ds:schemaRef ds:uri="http://www.w3.org/XML/1998/namespace"/>
    <ds:schemaRef ds:uri="http://purl.org/dc/dcmitype/"/>
    <ds:schemaRef ds:uri="http://schemas.microsoft.com/office/infopath/2007/PartnerControls"/>
    <ds:schemaRef ds:uri="1eb857db-5c67-47b7-8545-aa19c5d2ceac"/>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Snjezana Lipovac</cp:lastModifiedBy>
  <cp:revision/>
  <dcterms:created xsi:type="dcterms:W3CDTF">2010-10-17T20:59:02Z</dcterms:created>
  <dcterms:modified xsi:type="dcterms:W3CDTF">2024-09-30T04:01:57Z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0x01010020C29750D968C84E8A532D49EE01BCE00200A34F3491A008D3489C62CF509F866DFF</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Report_x0020_Frequency">
    <vt:lpwstr/>
  </property>
  <property fmtid="{D5CDD505-2E9C-101B-9397-08002B2CF9AE}" pid="12" name="Sub-category">
    <vt:lpwstr>26;#SLT|542a0d42-ebc7-404f-ad9e-e9fe3a736d5c</vt:lpwstr>
  </property>
  <property fmtid="{D5CDD505-2E9C-101B-9397-08002B2CF9AE}" pid="13" name="MediaServiceImageTags">
    <vt:lpwstr/>
  </property>
  <property fmtid="{D5CDD505-2E9C-101B-9397-08002B2CF9AE}" pid="14" name="Frequency">
    <vt:lpwstr/>
  </property>
  <property fmtid="{D5CDD505-2E9C-101B-9397-08002B2CF9AE}" pid="15" name="Report Type">
    <vt:lpwstr>9;#Audit year end|25d3baff-4aa6-455e-9170-1448add7bfa9</vt:lpwstr>
  </property>
  <property fmtid="{D5CDD505-2E9C-101B-9397-08002B2CF9AE}" pid="16" name="Finance_x0020_Category">
    <vt:lpwstr/>
  </property>
  <property fmtid="{D5CDD505-2E9C-101B-9397-08002B2CF9AE}" pid="17" name="Financial Year">
    <vt:lpwstr/>
  </property>
  <property fmtid="{D5CDD505-2E9C-101B-9397-08002B2CF9AE}" pid="18" name="Action">
    <vt:lpwstr/>
  </property>
  <property fmtid="{D5CDD505-2E9C-101B-9397-08002B2CF9AE}" pid="19" name="Provider">
    <vt:lpwstr/>
  </property>
  <property fmtid="{D5CDD505-2E9C-101B-9397-08002B2CF9AE}" pid="20" name="l9e136910e5343489e00e7dfc90edc4a">
    <vt:lpwstr/>
  </property>
  <property fmtid="{D5CDD505-2E9C-101B-9397-08002B2CF9AE}" pid="21" name="Document Type">
    <vt:lpwstr>1;#Report|c967359e-ba62-476b-b3c9-2370b68c754f</vt:lpwstr>
  </property>
  <property fmtid="{D5CDD505-2E9C-101B-9397-08002B2CF9AE}" pid="22" name="Status">
    <vt:lpwstr/>
  </property>
  <property fmtid="{D5CDD505-2E9C-101B-9397-08002B2CF9AE}" pid="23" name="lcf76f155ced4ddcb4097134ff3c332f">
    <vt:lpwstr/>
  </property>
  <property fmtid="{D5CDD505-2E9C-101B-9397-08002B2CF9AE}" pid="24" name="Report Frequency">
    <vt:lpwstr>74;#Yearly|c075db76-ace7-41f6-8b59-db8099645244</vt:lpwstr>
  </property>
  <property fmtid="{D5CDD505-2E9C-101B-9397-08002B2CF9AE}" pid="25" name="Finance Category">
    <vt:lpwstr/>
  </property>
  <property fmtid="{D5CDD505-2E9C-101B-9397-08002B2CF9AE}" pid="26" name="MSIP_Label_e0eca592-5208-4fbc-9d35-6ecd211438de_Enabled">
    <vt:lpwstr>true</vt:lpwstr>
  </property>
  <property fmtid="{D5CDD505-2E9C-101B-9397-08002B2CF9AE}" pid="27" name="MSIP_Label_e0eca592-5208-4fbc-9d35-6ecd211438de_SetDate">
    <vt:lpwstr>2024-07-22T16:50:09Z</vt:lpwstr>
  </property>
  <property fmtid="{D5CDD505-2E9C-101B-9397-08002B2CF9AE}" pid="28" name="MSIP_Label_e0eca592-5208-4fbc-9d35-6ecd211438de_Method">
    <vt:lpwstr>Standard</vt:lpwstr>
  </property>
  <property fmtid="{D5CDD505-2E9C-101B-9397-08002B2CF9AE}" pid="29" name="MSIP_Label_e0eca592-5208-4fbc-9d35-6ecd211438de_Name">
    <vt:lpwstr>Creative - Unclassified</vt:lpwstr>
  </property>
  <property fmtid="{D5CDD505-2E9C-101B-9397-08002B2CF9AE}" pid="30" name="MSIP_Label_e0eca592-5208-4fbc-9d35-6ecd211438de_SiteId">
    <vt:lpwstr>b8741af0-9558-487e-af8e-663df027f209</vt:lpwstr>
  </property>
  <property fmtid="{D5CDD505-2E9C-101B-9397-08002B2CF9AE}" pid="31" name="MSIP_Label_e0eca592-5208-4fbc-9d35-6ecd211438de_ActionId">
    <vt:lpwstr>814e1d4f-7075-4b71-8fa5-006703a86e4c</vt:lpwstr>
  </property>
  <property fmtid="{D5CDD505-2E9C-101B-9397-08002B2CF9AE}" pid="32" name="MSIP_Label_e0eca592-5208-4fbc-9d35-6ecd211438de_ContentBits">
    <vt:lpwstr>0</vt:lpwstr>
  </property>
</Properties>
</file>