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snjezanal\Downloads\"/>
    </mc:Choice>
  </mc:AlternateContent>
  <xr:revisionPtr revIDLastSave="0" documentId="8_{26F05453-8BA3-401C-A871-3ADA293836B4}" xr6:coauthVersionLast="47" xr6:coauthVersionMax="47" xr10:uidLastSave="{00000000-0000-0000-0000-000000000000}"/>
  <bookViews>
    <workbookView xWindow="-120" yWindow="-120" windowWidth="25440" windowHeight="1539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benefits'!$A$1:$F$39</definedName>
    <definedName name="_xlnm.Print_Area" localSheetId="0">'Guidance for agencies'!$A$1:$A$58</definedName>
    <definedName name="_xlnm.Print_Area" localSheetId="3">Hospitality!$A$1:$E$41</definedName>
    <definedName name="_xlnm.Print_Area" localSheetId="1">'Summary and sign-off'!$A$1:$F$23</definedName>
    <definedName name="_xlnm.Print_Area" localSheetId="2">Travel!$A$1:$E$172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145" i="1"/>
  <c r="B91" i="1"/>
  <c r="B38" i="1"/>
  <c r="B106" i="1"/>
  <c r="B78" i="1"/>
  <c r="B50" i="1"/>
  <c r="B122" i="1" l="1"/>
  <c r="C11" i="13" l="1"/>
  <c r="D28" i="4"/>
  <c r="C25" i="3"/>
  <c r="C34" i="2"/>
  <c r="C150" i="1"/>
  <c r="C161" i="1"/>
  <c r="C30" i="1"/>
  <c r="B6" i="13" l="1"/>
  <c r="E60" i="13"/>
  <c r="C60" i="13"/>
  <c r="C30" i="4"/>
  <c r="C29" i="4"/>
  <c r="B60" i="13" l="1"/>
  <c r="B59" i="13"/>
  <c r="D59" i="13"/>
  <c r="B58" i="13"/>
  <c r="D58" i="13"/>
  <c r="D57" i="13"/>
  <c r="B57" i="13"/>
  <c r="D56" i="13"/>
  <c r="B56" i="13"/>
  <c r="D55" i="13"/>
  <c r="B55" i="13"/>
  <c r="B2" i="4"/>
  <c r="B3" i="4"/>
  <c r="B2" i="3"/>
  <c r="B3" i="3"/>
  <c r="B2" i="2"/>
  <c r="B3" i="2"/>
  <c r="B2" i="1"/>
  <c r="B3" i="1"/>
  <c r="F58" i="13" l="1"/>
  <c r="D34" i="2" s="1"/>
  <c r="F60" i="13"/>
  <c r="E28" i="4" s="1"/>
  <c r="F59" i="13"/>
  <c r="D25" i="3" s="1"/>
  <c r="F57" i="13"/>
  <c r="D161" i="1" s="1"/>
  <c r="F56" i="13"/>
  <c r="D150" i="1" s="1"/>
  <c r="F55" i="13"/>
  <c r="D30" i="1" s="1"/>
  <c r="C13" i="13"/>
  <c r="C12" i="13"/>
  <c r="C16" i="13" l="1"/>
  <c r="C17" i="13"/>
  <c r="B5" i="4" l="1"/>
  <c r="B4" i="4"/>
  <c r="B5" i="3"/>
  <c r="B4" i="3"/>
  <c r="B5" i="2"/>
  <c r="B4" i="2"/>
  <c r="B5" i="1"/>
  <c r="B4" i="1"/>
  <c r="C15" i="13" l="1"/>
  <c r="F12" i="13" l="1"/>
  <c r="C28" i="4"/>
  <c r="F11" i="13" s="1"/>
  <c r="F13" i="13" l="1"/>
  <c r="B161" i="1"/>
  <c r="B17" i="13" s="1"/>
  <c r="B150" i="1"/>
  <c r="B16" i="13" s="1"/>
  <c r="B30" i="1"/>
  <c r="B15" i="13" s="1"/>
  <c r="B25" i="3" l="1"/>
  <c r="B13" i="13" s="1"/>
  <c r="B34" i="2"/>
  <c r="B12" i="13" s="1"/>
  <c r="B11" i="13" l="1"/>
  <c r="B1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5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<sst xmlns="http://schemas.openxmlformats.org/spreadsheetml/2006/main" count="779" uniqueCount="331">
  <si>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</si>
  <si>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</si>
  <si>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</si>
  <si>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</si>
  <si>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</si>
  <si>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</si>
  <si>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</si>
  <si>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</si>
  <si>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</si>
  <si>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</si>
  <si>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</si>
  <si>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</si>
  <si>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</si>
  <si>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</si>
  <si>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</si>
  <si>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</si>
  <si>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</si>
  <si>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</si>
  <si>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</si>
  <si>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</si>
  <si>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</si>
  <si>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</si>
  <si>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</si>
  <si>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</si>
  <si>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</si>
  <si>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</si>
  <si>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</si>
  <si>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</si>
  <si>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</si>
  <si>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</si>
  <si>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</si>
  <si>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</si>
  <si>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</si>
  <si>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</si>
  <si>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</si>
  <si>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</si>
  <si>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</si>
  <si>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</si>
  <si>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</si>
  <si>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</si>
  <si>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</si>
  <si>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</si>
  <si>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</si>
  <si>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</si>
  <si>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</si>
  <si>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</si>
  <si>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</si>
  <si>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</si>
  <si>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</si>
  <si>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</si>
  <si>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</si>
  <si>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</si>
  <si>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</si>
  <si>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</si>
  <si>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</si>
  <si>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</si>
  <si>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</si>
  <si>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</si>
  <si>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</si>
  <si>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</si>
  <si>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</si>
  <si>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</si>
  <si>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</si>
  <si>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</si>
  <si>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</si>
  <si>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</si>
  <si>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</si>
  <si>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</si>
  <si>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</si>
  <si>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</si>
  <si>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</si>
  <si>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</si>
  <si>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</si>
  <si>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</si>
  <si>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</si>
  <si>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</si>
  <si>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</si>
  <si>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</si>
  <si>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</si>
  <si>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</si>
  <si>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</si>
  <si>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</si>
  <si>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</si>
  <si>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</si>
  <si>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</si>
  <si>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</si>
  <si>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</si>
  <si>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</si>
  <si>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</si>
  <si>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</si>
  <si>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</si>
  <si>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</si>
  <si>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</si>
  <si>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</si>
  <si>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</si>
  <si>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</si>
  <si>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</si>
  <si>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</si>
  <si>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</si>
  <si>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</si>
  <si>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</si>
  <si>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</si>
  <si>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</si>
  <si>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</si>
  <si>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</si>
  <si>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</si>
  <si>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</si>
  <si>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</si>
  <si>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</si>
  <si>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</si>
  <si>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</si>
  <si>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</si>
  <si>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</si>
  <si>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</si>
  <si>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</si>
  <si>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</si>
  <si>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</si>
  <si>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</si>
  <si>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</si>
  <si>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</si>
  <si>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</si>
  <si>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</si>
  <si>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</si>
  <si>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</si>
  <si>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</si>
  <si>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</si>
  <si>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</si>
  <si>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</si>
  <si>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</si>
  <si>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</si>
  <si>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</si>
  <si>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</si>
  <si>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</si>
  <si>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</si>
  <si>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</si>
  <si>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</si>
  <si>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</si>
  <si>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</si>
  <si>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</si>
  <si>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</si>
  <si>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</si>
  <si>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</si>
  <si>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</si>
  <si>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</si>
  <si>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</si>
  <si>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</si>
  <si>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</si>
  <si>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</si>
  <si>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</si>
  <si>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</si>
  <si>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</si>
  <si>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</si>
  <si>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</si>
  <si>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</si>
  <si>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</si>
  <si>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</si>
  <si>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</si>
  <si>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</si>
  <si>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</si>
  <si>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</si>
  <si>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</si>
  <si>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</si>
  <si>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</si>
  <si>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</si>
  <si>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</si>
  <si>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</si>
  <si>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</si>
  <si>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</si>
  <si>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</si>
  <si>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</si>
  <si>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</si>
  <si>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Creative New Zealand</t>
  </si>
  <si>
    <t>Stephen Wainwright</t>
  </si>
  <si>
    <t>Airfare</t>
  </si>
  <si>
    <t>Sydney &amp; Stockholm</t>
  </si>
  <si>
    <t>Stockholm</t>
  </si>
  <si>
    <t>Registration for World Summit on Arts and Culture</t>
  </si>
  <si>
    <t>Stockholm to Malmo</t>
  </si>
  <si>
    <t>Train from Stockholm to Malmo</t>
  </si>
  <si>
    <t>Sydney</t>
  </si>
  <si>
    <t>Hotel</t>
  </si>
  <si>
    <t>Ticket to event</t>
  </si>
  <si>
    <t>Copenhagen</t>
  </si>
  <si>
    <t>Athens</t>
  </si>
  <si>
    <t>Breakfast x 7 days</t>
  </si>
  <si>
    <t>Helsingborg</t>
  </si>
  <si>
    <t>Train from Stockholm Airport to Stockholm Central</t>
  </si>
  <si>
    <t>Lunch</t>
  </si>
  <si>
    <t>Book - the Savage Coloniser</t>
  </si>
  <si>
    <t>Lunch for 3</t>
  </si>
  <si>
    <t>Building relationships - Lunch with Eboni Waitere of Huia Publishers and HTK</t>
  </si>
  <si>
    <t>Auckland</t>
  </si>
  <si>
    <t>Auckland Arts Investors Forum 31Aug-2Sep22 and stakeholder meetings</t>
  </si>
  <si>
    <t>Rotorua</t>
  </si>
  <si>
    <t>Kerikeri/Auckland</t>
  </si>
  <si>
    <t>Christchurch</t>
  </si>
  <si>
    <t>Napier</t>
  </si>
  <si>
    <t>Nelson</t>
  </si>
  <si>
    <t>Opononi</t>
  </si>
  <si>
    <t>Dunedin</t>
  </si>
  <si>
    <t>Hokitika</t>
  </si>
  <si>
    <t>Palmerston North</t>
  </si>
  <si>
    <t>Mileage claim</t>
  </si>
  <si>
    <t>LGNZ Conference Palmerston North 18-23 Jul 2022</t>
  </si>
  <si>
    <t>NZEA Conference Napier 25-27 July 2022</t>
  </si>
  <si>
    <t>Dunedin Arts Festival</t>
  </si>
  <si>
    <t>Stakeholder meetings Christchurch 28-30 July 2022</t>
  </si>
  <si>
    <t>Stakeholder meetings 18-20 August 2022</t>
  </si>
  <si>
    <t>Stakeholder meetings Auckland</t>
  </si>
  <si>
    <t>Te Waka Toi Awards Rotorua</t>
  </si>
  <si>
    <t>Hastings</t>
  </si>
  <si>
    <t>Meal</t>
  </si>
  <si>
    <t>Wellington</t>
  </si>
  <si>
    <t>Taxi</t>
  </si>
  <si>
    <t>Coffee for 2</t>
  </si>
  <si>
    <t>Building relationships - Breakfast with David Geery, NZ Playwright</t>
  </si>
  <si>
    <t>breakfast for 2</t>
  </si>
  <si>
    <t>Lunch for 2</t>
  </si>
  <si>
    <t>Breakfast for 2</t>
  </si>
  <si>
    <t xml:space="preserve">Building relationships - Dinner with Jonathan Bielski, CEO Auckland </t>
  </si>
  <si>
    <t>Dinner for 2</t>
  </si>
  <si>
    <t>Building relationships - Dinner with Panel Members</t>
  </si>
  <si>
    <t>Building relationships - Coffee with Sacha Van Den Berg Owner Akina G</t>
  </si>
  <si>
    <t>Building relationships - Dinner with Cat Ruka, Basement Theatre</t>
  </si>
  <si>
    <t>Building relationships - Dinner with Practitioner R Kirkup</t>
  </si>
  <si>
    <t>Coffee for 3</t>
  </si>
  <si>
    <t>Boosted Christchurch 8-9 June 2023</t>
  </si>
  <si>
    <t>Stakeholder Engagement</t>
  </si>
  <si>
    <t>Ticket to event at Bats Theatre</t>
  </si>
  <si>
    <t>Ticket to event at Circa Theatre</t>
  </si>
  <si>
    <t>Ticket to VIP Opening Fundraiser SCAPE Public Art</t>
  </si>
  <si>
    <t>Resource</t>
  </si>
  <si>
    <t>Dunedin Arts Festival 11-13 Oct 2022</t>
  </si>
  <si>
    <t>Building relationships - Lunch with Tanea Heke, CE Te Whaea</t>
  </si>
  <si>
    <t>Building relationships - Coffee with Richard Benge, ED Arts Access Aotearoa</t>
  </si>
  <si>
    <t>Building relationships - Lunch with Jonathan Bielski, CEO Auckland Theatre Company</t>
  </si>
  <si>
    <t>Auckland Arts Festival farewell to CE David Inns</t>
  </si>
  <si>
    <t>Building relationships - Lunch with David Inns, CE Auckland Arts Festival</t>
  </si>
  <si>
    <t>Building relationships - Meeting with Jeremy Mayall, CEO Creative Waikato</t>
  </si>
  <si>
    <t>Building relationships - Breakfast with Elizabeth Caldwell, Director Experience</t>
  </si>
  <si>
    <t>Building relationships - Lunch with Kirsten Mason, NZSO</t>
  </si>
  <si>
    <t>Building relationships - Coffee with Barbara Glaser, CE APO</t>
  </si>
  <si>
    <t>Building relationships - Lunch with Jo Blair, Arts Foundation Lead</t>
  </si>
  <si>
    <t>Building relationships - Breakfast with Jonathan Bielski,  CEO Auckland Theatre Co</t>
  </si>
  <si>
    <t>Speaker at The Art of Black Grace Opening</t>
  </si>
  <si>
    <t>Ngā Manukura ō Te Ngahere</t>
  </si>
  <si>
    <t>Arts Council meeting and stakeholder meetings</t>
  </si>
  <si>
    <t>Creative New Zealand Noho Marae</t>
  </si>
  <si>
    <t>Building relationships - Lunch with Carl Ross, CE Te Matatini</t>
  </si>
  <si>
    <t>Te Matatini Herenga Waka Herenga Tangata</t>
  </si>
  <si>
    <t>Toi Ngāpuhi Rangatira Hui</t>
  </si>
  <si>
    <t>All In For Arts meetings Hastings</t>
  </si>
  <si>
    <t>All In For Arts meetings Nelson</t>
  </si>
  <si>
    <t>Speaking engagement at SCAPE Silver Urban Art Party</t>
  </si>
  <si>
    <t>Building relationships - Lunch with Tama Waipara, CEO Te Tāirāwhiti Arts Festival</t>
  </si>
  <si>
    <t>Building relationships - Coffee with Kim Ackland, GM RNZB</t>
  </si>
  <si>
    <t>Toi Ngāpuhi meeting in Waitangi and stakeholder meetings Auckland</t>
  </si>
  <si>
    <t>Building relationships - Coffee with Bernard Makaore, Artist</t>
  </si>
  <si>
    <t>Dinner for 1</t>
  </si>
  <si>
    <t>30.07.22</t>
  </si>
  <si>
    <t>Christchurch Symphony Orchestra: Pastoral event tickets</t>
  </si>
  <si>
    <t>Christchurch Symphony Orchestra</t>
  </si>
  <si>
    <t>03.08.22</t>
  </si>
  <si>
    <t>RNZB Cinderella event ticket</t>
  </si>
  <si>
    <t>Royal New Zealand Ballet</t>
  </si>
  <si>
    <t>04.08.22</t>
  </si>
  <si>
    <t>HIlary Hahn event ticket</t>
  </si>
  <si>
    <t>New Zealand Symphony Orchestra</t>
  </si>
  <si>
    <t>18,08.22</t>
  </si>
  <si>
    <t>Dawn Raids event tickets</t>
  </si>
  <si>
    <t>Auckland Theatre Company</t>
  </si>
  <si>
    <t>06.09.22</t>
  </si>
  <si>
    <t>Black Grace Life - O Le Olaga event tickets</t>
  </si>
  <si>
    <t>Black Grace</t>
  </si>
  <si>
    <t>09.09.22</t>
  </si>
  <si>
    <t>NZSO 75th Anniversary Jubillee event tickets</t>
  </si>
  <si>
    <t>21.09.22</t>
  </si>
  <si>
    <t>Krishnan's Dairy event tickets</t>
  </si>
  <si>
    <t>Indian Ink Theatre Company</t>
  </si>
  <si>
    <t>05.10.22</t>
  </si>
  <si>
    <t>NZ Opera: Macbeth event tickets</t>
  </si>
  <si>
    <t>NZ Opera</t>
  </si>
  <si>
    <t>12.10.22</t>
  </si>
  <si>
    <t>Strangest of Angels event tickets</t>
  </si>
  <si>
    <t>02.11.22</t>
  </si>
  <si>
    <t>North By Northwest event tickets</t>
  </si>
  <si>
    <t>02.02.23</t>
  </si>
  <si>
    <t>Indigenous Australian ceramic vessel - gift in appreciation following visit to CNZ</t>
  </si>
  <si>
    <t>Australia Council for the Arts</t>
  </si>
  <si>
    <t>Estimate under $50, however is a cultural item, so cannot confirm</t>
  </si>
  <si>
    <t>Low risk</t>
  </si>
  <si>
    <t>20.04.23</t>
  </si>
  <si>
    <t>Auckland Philharmonia Orchestra City of Dreams tickets</t>
  </si>
  <si>
    <t>Auckland Philharmonia Orchestra</t>
  </si>
  <si>
    <t>27.04.23</t>
  </si>
  <si>
    <t>Into the Woods - Belvoir St Theatre</t>
  </si>
  <si>
    <t>Belvoir St Theatre</t>
  </si>
  <si>
    <t>$144 Australian</t>
  </si>
  <si>
    <t>10.06.23</t>
  </si>
  <si>
    <t xml:space="preserve">Kia Mau Festival - Avaiki Nui Social </t>
  </si>
  <si>
    <t>Kia Mau Festival</t>
  </si>
  <si>
    <t>15.06.23</t>
  </si>
  <si>
    <t>The Haka Party Incident</t>
  </si>
  <si>
    <t xml:space="preserve">Airfare </t>
  </si>
  <si>
    <t>Rental car</t>
  </si>
  <si>
    <t xml:space="preserve">Taxi </t>
  </si>
  <si>
    <t xml:space="preserve">Airport Bus </t>
  </si>
  <si>
    <t xml:space="preserve">Rental car </t>
  </si>
  <si>
    <t xml:space="preserve">Hotel </t>
  </si>
  <si>
    <t>Motel</t>
  </si>
  <si>
    <t>Sydney Australia 26-29 April to meet with Australia Council for the Arts</t>
  </si>
  <si>
    <t>Sydney Australia 26-29 April to meet with Australia Council for the Arts &amp; 
Stockholm Sweden 30 April - 7 May to attend 9th World Summit on Arts &amp; Culture</t>
  </si>
  <si>
    <t>Stockholm Sweden 30 April - 7 May to attend 9th World Summit on Arts &amp; Culture</t>
  </si>
  <si>
    <t>Train from Helsinborg to Copenhagen</t>
  </si>
  <si>
    <t>Toi Ngāpuhi stakeholder meetings 15-17 Sep22</t>
  </si>
  <si>
    <t>Meeting with Joe Fowler, Ministry of Culture and Heritage</t>
  </si>
  <si>
    <t>Meeting at Parliament with Hon. Kiri Allan</t>
  </si>
  <si>
    <t>Select Committee hearing at Parliament - a\nnual review</t>
  </si>
  <si>
    <t>Meeting with Laulu Mac Leauanae, Ministry of Culture and Heritage</t>
  </si>
  <si>
    <t>Lunch meeting on The Terrace, Wellington - no other details available</t>
  </si>
  <si>
    <t>Breakfast during flight diversion to Athens</t>
  </si>
  <si>
    <t>Hotel x 6 nights</t>
  </si>
  <si>
    <t>Hotel x 1 night</t>
  </si>
  <si>
    <t>Airfares to Sydney &amp; Stockholm (return)</t>
  </si>
  <si>
    <t>Hotel x 3 nights</t>
  </si>
  <si>
    <t>Breakfast</t>
  </si>
  <si>
    <t>Mileage</t>
  </si>
  <si>
    <t>Dinner</t>
  </si>
  <si>
    <t>Lunch for 2 (CE and Creative NZ staff member)</t>
  </si>
  <si>
    <t>Senior Manager Business Service (Chief Financial Officer)</t>
  </si>
  <si>
    <t>Meal allowance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</si>
</sst>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4" fontId="15" fillId="10" borderId="4" xfId="0" applyNumberFormat="1"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27" zoomScaleNormal="100" workbookViewId="0">
      <selection activeCell="A48" sqref="A48"/>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8" sqref="B8:F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51</v>
      </c>
      <c r="B1" s="136"/>
      <c r="C1" s="136"/>
      <c r="D1" s="136"/>
      <c r="E1" s="136"/>
      <c r="F1" s="136"/>
      <c r="G1" s="17"/>
      <c r="H1" s="17"/>
      <c r="I1" s="17"/>
      <c r="J1" s="17"/>
      <c r="K1" s="17"/>
    </row>
    <row r="2" spans="1:11" ht="21" customHeight="1" x14ac:dyDescent="0.2">
      <c r="A2" s="3" t="s">
        <v>52</v>
      </c>
      <c r="B2" s="137" t="s">
        <v>171</v>
      </c>
      <c r="C2" s="137"/>
      <c r="D2" s="137"/>
      <c r="E2" s="137"/>
      <c r="F2" s="137"/>
      <c r="G2" s="17"/>
      <c r="H2" s="17"/>
      <c r="I2" s="17"/>
      <c r="J2" s="17"/>
      <c r="K2" s="17"/>
    </row>
    <row r="3" spans="1:11" ht="15.75" x14ac:dyDescent="0.2">
      <c r="A3" s="3" t="s">
        <v>53</v>
      </c>
      <c r="B3" s="137" t="s">
        <v>172</v>
      </c>
      <c r="C3" s="137"/>
      <c r="D3" s="137"/>
      <c r="E3" s="137"/>
      <c r="F3" s="137"/>
      <c r="G3" s="17"/>
      <c r="H3" s="17"/>
      <c r="I3" s="17"/>
      <c r="J3" s="17"/>
      <c r="K3" s="17"/>
    </row>
    <row r="4" spans="1:11" ht="21" customHeight="1" x14ac:dyDescent="0.2">
      <c r="A4" s="3" t="s">
        <v>54</v>
      </c>
      <c r="B4" s="138">
        <v>44743</v>
      </c>
      <c r="C4" s="138"/>
      <c r="D4" s="138"/>
      <c r="E4" s="138"/>
      <c r="F4" s="138"/>
      <c r="G4" s="17"/>
      <c r="H4" s="17"/>
      <c r="I4" s="17"/>
      <c r="J4" s="17"/>
      <c r="K4" s="17"/>
    </row>
    <row r="5" spans="1:11" ht="21" customHeight="1" x14ac:dyDescent="0.2">
      <c r="A5" s="3" t="s">
        <v>55</v>
      </c>
      <c r="B5" s="138">
        <v>45107</v>
      </c>
      <c r="C5" s="138"/>
      <c r="D5" s="138"/>
      <c r="E5" s="138"/>
      <c r="F5" s="138"/>
      <c r="G5" s="17"/>
      <c r="H5" s="17"/>
      <c r="I5" s="17"/>
      <c r="J5" s="17"/>
      <c r="K5" s="17"/>
    </row>
    <row r="6" spans="1:11" ht="21" customHeight="1" x14ac:dyDescent="0.2">
      <c r="A6" s="3" t="s">
        <v>56</v>
      </c>
      <c r="B6" s="135" t="str">
        <f>IF(AND(Travel!B7&lt;&gt;A30,Hospitality!B7&lt;&gt;A30,'All other expenses'!B7&lt;&gt;A30,'Gifts and benefits'!B7&lt;&gt;A30),A31,IF(AND(Travel!B7=A30,Hospitality!B7=A30,'All other expenses'!B7=A30,'Gifts and benefits'!B7=A30),A33,A32))</f>
        <v>Data and totals have not yet been checked and confirmed for any sheet</v>
      </c>
      <c r="C6" s="135"/>
      <c r="D6" s="135"/>
      <c r="E6" s="135"/>
      <c r="F6" s="135"/>
      <c r="G6" s="23"/>
      <c r="H6" s="17"/>
      <c r="I6" s="17"/>
      <c r="J6" s="17"/>
      <c r="K6" s="17"/>
    </row>
    <row r="7" spans="1:11" ht="31.5" x14ac:dyDescent="0.2">
      <c r="A7" s="3" t="s">
        <v>57</v>
      </c>
      <c r="B7" s="134" t="s">
        <v>90</v>
      </c>
      <c r="C7" s="134"/>
      <c r="D7" s="134"/>
      <c r="E7" s="134"/>
      <c r="F7" s="134"/>
      <c r="G7" s="23"/>
      <c r="H7" s="17"/>
      <c r="I7" s="17"/>
      <c r="J7" s="17"/>
      <c r="K7" s="17"/>
    </row>
    <row r="8" spans="1:11" ht="25.5" customHeight="1" x14ac:dyDescent="0.2">
      <c r="A8" s="3" t="s">
        <v>59</v>
      </c>
      <c r="B8" s="134" t="s">
        <v>329</v>
      </c>
      <c r="C8" s="134"/>
      <c r="D8" s="134"/>
      <c r="E8" s="134"/>
      <c r="F8" s="134"/>
      <c r="G8" s="23"/>
      <c r="H8" s="17"/>
      <c r="I8" s="17"/>
      <c r="J8" s="17"/>
      <c r="K8" s="17"/>
    </row>
    <row r="9" spans="1:11" ht="66.75" customHeight="1" x14ac:dyDescent="0.2">
      <c r="A9" s="133" t="s">
        <v>61</v>
      </c>
      <c r="B9" s="133"/>
      <c r="C9" s="133"/>
      <c r="D9" s="133"/>
      <c r="E9" s="133"/>
      <c r="F9" s="133"/>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36153.012000000002</v>
      </c>
      <c r="C11" s="66" t="str">
        <f>IF(Travel!B6="",A34,Travel!B6)</f>
        <v>Figures exclude GST</v>
      </c>
      <c r="D11" s="6"/>
      <c r="E11" s="8" t="s">
        <v>67</v>
      </c>
      <c r="F11" s="33">
        <f>'Gifts and benefits'!C28</f>
        <v>15</v>
      </c>
      <c r="G11" s="29"/>
      <c r="H11" s="29"/>
      <c r="I11" s="29"/>
      <c r="J11" s="29"/>
      <c r="K11" s="29"/>
    </row>
    <row r="12" spans="1:11" ht="27.75" customHeight="1" x14ac:dyDescent="0.2">
      <c r="A12" s="8" t="s">
        <v>24</v>
      </c>
      <c r="B12" s="59">
        <f>Hospitality!B34</f>
        <v>882.0100000000001</v>
      </c>
      <c r="C12" s="66" t="str">
        <f>IF(Hospitality!B6="",A34,Hospitality!B6)</f>
        <v>Figures exclude GST</v>
      </c>
      <c r="D12" s="6"/>
      <c r="E12" s="8" t="s">
        <v>68</v>
      </c>
      <c r="F12" s="33">
        <f>'Gifts and benefits'!C29</f>
        <v>15</v>
      </c>
      <c r="G12" s="29"/>
      <c r="H12" s="29"/>
      <c r="I12" s="29"/>
      <c r="J12" s="29"/>
      <c r="K12" s="29"/>
    </row>
    <row r="13" spans="1:11" ht="27.75" customHeight="1" x14ac:dyDescent="0.2">
      <c r="A13" s="8" t="s">
        <v>69</v>
      </c>
      <c r="B13" s="59">
        <f>'All other expenses'!B25</f>
        <v>1326.8</v>
      </c>
      <c r="C13" s="66" t="str">
        <f>IF('All other expenses'!B6="",A34,'All other expenses'!B6)</f>
        <v>Figures exclude GST</v>
      </c>
      <c r="D13" s="6"/>
      <c r="E13" s="8" t="s">
        <v>70</v>
      </c>
      <c r="F13" s="33">
        <f>'Gifts and benefits'!C30</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Travel!B30</f>
        <v>16714.982</v>
      </c>
      <c r="C15" s="68" t="str">
        <f>C11</f>
        <v>Figures exclude GST</v>
      </c>
      <c r="D15" s="6"/>
      <c r="E15" s="6"/>
      <c r="F15" s="35"/>
      <c r="G15" s="17"/>
      <c r="H15" s="17"/>
      <c r="I15" s="17"/>
      <c r="J15" s="17"/>
      <c r="K15" s="17"/>
    </row>
    <row r="16" spans="1:11" ht="27.75" customHeight="1" x14ac:dyDescent="0.2">
      <c r="A16" s="9" t="s">
        <v>72</v>
      </c>
      <c r="B16" s="61">
        <f>Travel!B150</f>
        <v>19348.500000000004</v>
      </c>
      <c r="C16" s="68" t="str">
        <f>C11</f>
        <v>Figures exclude GST</v>
      </c>
      <c r="D16" s="36"/>
      <c r="E16" s="6"/>
      <c r="F16" s="37"/>
      <c r="G16" s="17"/>
      <c r="H16" s="17"/>
      <c r="I16" s="17"/>
      <c r="J16" s="17"/>
      <c r="K16" s="17"/>
    </row>
    <row r="17" spans="1:11" ht="27.75" customHeight="1" x14ac:dyDescent="0.2">
      <c r="A17" s="9" t="s">
        <v>73</v>
      </c>
      <c r="B17" s="61">
        <f>Travel!B161</f>
        <v>89.53</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COUNT(Travel!B12:B29)</f>
        <v>16</v>
      </c>
      <c r="C55" s="75"/>
      <c r="D55" s="75">
        <f>COUNTIF(Travel!D12:D29,"*")</f>
        <v>16</v>
      </c>
      <c r="E55" s="76"/>
      <c r="F55" s="76" t="b">
        <f>MIN(B55,D55)=MAX(B55,D55)</f>
        <v>1</v>
      </c>
      <c r="G55" s="17"/>
      <c r="H55" s="17"/>
      <c r="I55" s="17"/>
      <c r="J55" s="17"/>
      <c r="K55" s="17"/>
    </row>
    <row r="56" spans="1:11" hidden="1" x14ac:dyDescent="0.2">
      <c r="A56" s="83" t="s">
        <v>106</v>
      </c>
      <c r="B56" s="75">
        <f>COUNT(Travel!B34:B149)</f>
        <v>114</v>
      </c>
      <c r="C56" s="75"/>
      <c r="D56" s="75">
        <f>COUNTIF(Travel!D34:D149,"*")</f>
        <v>114</v>
      </c>
      <c r="E56" s="76"/>
      <c r="F56" s="76" t="b">
        <f>MIN(B56,D56)=MAX(B56,D56)</f>
        <v>1</v>
      </c>
    </row>
    <row r="57" spans="1:11" hidden="1" x14ac:dyDescent="0.2">
      <c r="A57" s="84"/>
      <c r="B57" s="75">
        <f>COUNT(Travel!B154:B160)</f>
        <v>5</v>
      </c>
      <c r="C57" s="75"/>
      <c r="D57" s="75">
        <f>COUNTIF(Travel!D154:D160,"*")</f>
        <v>5</v>
      </c>
      <c r="E57" s="76"/>
      <c r="F57" s="76" t="b">
        <f>MIN(B57,D57)=MAX(B57,D57)</f>
        <v>1</v>
      </c>
    </row>
    <row r="58" spans="1:11" hidden="1" x14ac:dyDescent="0.2">
      <c r="A58" s="85" t="s">
        <v>107</v>
      </c>
      <c r="B58" s="77">
        <f>COUNT(Hospitality!B11:B33)</f>
        <v>21</v>
      </c>
      <c r="C58" s="77"/>
      <c r="D58" s="77">
        <f>COUNTIF(Hospitality!D11:D33,"*")</f>
        <v>21</v>
      </c>
      <c r="E58" s="78"/>
      <c r="F58" s="78" t="b">
        <f>MIN(B58,D58)=MAX(B58,D58)</f>
        <v>1</v>
      </c>
    </row>
    <row r="59" spans="1:11" hidden="1" x14ac:dyDescent="0.2">
      <c r="A59" s="86" t="s">
        <v>108</v>
      </c>
      <c r="B59" s="76">
        <f>COUNT('All other expenses'!B11:B24)</f>
        <v>5</v>
      </c>
      <c r="C59" s="76"/>
      <c r="D59" s="76">
        <f>COUNTIF('All other expenses'!D11:D24,"*")</f>
        <v>5</v>
      </c>
      <c r="E59" s="76"/>
      <c r="F59" s="76" t="b">
        <f>MIN(B59,D59)=MAX(B59,D59)</f>
        <v>1</v>
      </c>
    </row>
    <row r="60" spans="1:11" hidden="1" x14ac:dyDescent="0.2">
      <c r="A60" s="85" t="s">
        <v>109</v>
      </c>
      <c r="B60" s="77">
        <f>COUNTIF('Gifts and benefits'!B11:B27,"*")</f>
        <v>15</v>
      </c>
      <c r="C60" s="77">
        <f>COUNTIF('Gifts and benefits'!C11:C27,"*")</f>
        <v>15</v>
      </c>
      <c r="D60" s="77"/>
      <c r="E60" s="77">
        <f>COUNTA('Gifts and benefits'!E11:E27)</f>
        <v>15</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3"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7E627B04-EB1D-4C18-ABA4-CCB2A3792E4D}"/>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17"/>
  <sheetViews>
    <sheetView topLeftCell="A35" zoomScaleNormal="100" workbookViewId="0">
      <selection activeCell="A40" sqref="A40:E40"/>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110</v>
      </c>
      <c r="B1" s="141"/>
      <c r="C1" s="141"/>
      <c r="D1" s="141"/>
      <c r="E1" s="141"/>
      <c r="F1" s="17"/>
    </row>
    <row r="2" spans="1:6" ht="21" customHeight="1" x14ac:dyDescent="0.2">
      <c r="A2" s="3" t="s">
        <v>111</v>
      </c>
      <c r="B2" s="139" t="str">
        <f>'Summary and sign-off'!B2:F2</f>
        <v>Creative New Zealand</v>
      </c>
      <c r="C2" s="139"/>
      <c r="D2" s="139"/>
      <c r="E2" s="139"/>
      <c r="F2" s="17"/>
    </row>
    <row r="3" spans="1:6" ht="31.5" x14ac:dyDescent="0.2">
      <c r="A3" s="3" t="s">
        <v>112</v>
      </c>
      <c r="B3" s="139" t="str">
        <f>'Summary and sign-off'!B3:F3</f>
        <v>Stephen Wainwright</v>
      </c>
      <c r="C3" s="139"/>
      <c r="D3" s="139"/>
      <c r="E3" s="139"/>
      <c r="F3" s="17"/>
    </row>
    <row r="4" spans="1:6" ht="21" customHeight="1" x14ac:dyDescent="0.2">
      <c r="A4" s="3" t="s">
        <v>113</v>
      </c>
      <c r="B4" s="139">
        <f>'Summary and sign-off'!B4:F4</f>
        <v>44743</v>
      </c>
      <c r="C4" s="139"/>
      <c r="D4" s="139"/>
      <c r="E4" s="139"/>
      <c r="F4" s="17"/>
    </row>
    <row r="5" spans="1:6" ht="21" customHeight="1" x14ac:dyDescent="0.2">
      <c r="A5" s="3" t="s">
        <v>114</v>
      </c>
      <c r="B5" s="139">
        <f>'Summary and sign-off'!B5:F5</f>
        <v>45107</v>
      </c>
      <c r="C5" s="139"/>
      <c r="D5" s="139"/>
      <c r="E5" s="139"/>
      <c r="F5" s="17"/>
    </row>
    <row r="6" spans="1:6" ht="21" customHeight="1" x14ac:dyDescent="0.2">
      <c r="A6" s="3" t="s">
        <v>115</v>
      </c>
      <c r="B6" s="134" t="s">
        <v>82</v>
      </c>
      <c r="C6" s="134"/>
      <c r="D6" s="134"/>
      <c r="E6" s="134"/>
      <c r="F6" s="17"/>
    </row>
    <row r="7" spans="1:6" ht="21" customHeight="1" x14ac:dyDescent="0.2">
      <c r="A7" s="3" t="s">
        <v>56</v>
      </c>
      <c r="B7" s="134"/>
      <c r="C7" s="134"/>
      <c r="D7" s="134"/>
      <c r="E7" s="134"/>
      <c r="F7" s="17"/>
    </row>
    <row r="8" spans="1:6" ht="36" customHeight="1" x14ac:dyDescent="0.2">
      <c r="A8" s="143" t="s">
        <v>116</v>
      </c>
      <c r="B8" s="144"/>
      <c r="C8" s="144"/>
      <c r="D8" s="144"/>
      <c r="E8" s="144"/>
      <c r="F8" s="19"/>
    </row>
    <row r="9" spans="1:6" ht="36" customHeight="1" x14ac:dyDescent="0.2">
      <c r="A9" s="145" t="s">
        <v>117</v>
      </c>
      <c r="B9" s="146"/>
      <c r="C9" s="146"/>
      <c r="D9" s="146"/>
      <c r="E9" s="146"/>
      <c r="F9" s="19"/>
    </row>
    <row r="10" spans="1:6" ht="24.75" customHeight="1" x14ac:dyDescent="0.2">
      <c r="A10" s="142" t="s">
        <v>118</v>
      </c>
      <c r="B10" s="147"/>
      <c r="C10" s="142"/>
      <c r="D10" s="142"/>
      <c r="E10" s="142"/>
      <c r="F10" s="29"/>
    </row>
    <row r="11" spans="1:6" ht="28.5" customHeight="1" x14ac:dyDescent="0.2">
      <c r="A11" s="24" t="s">
        <v>119</v>
      </c>
      <c r="B11" s="24" t="s">
        <v>120</v>
      </c>
      <c r="C11" s="24" t="s">
        <v>121</v>
      </c>
      <c r="D11" s="24" t="s">
        <v>122</v>
      </c>
      <c r="E11" s="24" t="s">
        <v>123</v>
      </c>
      <c r="F11" s="30"/>
    </row>
    <row r="12" spans="1:6" s="2" customFormat="1" x14ac:dyDescent="0.2">
      <c r="A12" s="117">
        <v>45042</v>
      </c>
      <c r="B12" s="118">
        <v>406.06</v>
      </c>
      <c r="C12" s="119" t="s">
        <v>310</v>
      </c>
      <c r="D12" s="119" t="s">
        <v>330</v>
      </c>
      <c r="E12" s="120" t="s">
        <v>179</v>
      </c>
      <c r="F12" s="1"/>
    </row>
    <row r="13" spans="1:6" s="2" customFormat="1" x14ac:dyDescent="0.2">
      <c r="A13" s="117">
        <v>45042</v>
      </c>
      <c r="B13" s="118">
        <v>74.251999999999995</v>
      </c>
      <c r="C13" s="119" t="s">
        <v>310</v>
      </c>
      <c r="D13" s="119" t="s">
        <v>181</v>
      </c>
      <c r="E13" s="120" t="s">
        <v>179</v>
      </c>
      <c r="F13" s="1"/>
    </row>
    <row r="14" spans="1:6" s="2" customFormat="1" x14ac:dyDescent="0.2">
      <c r="A14" s="117">
        <v>45042</v>
      </c>
      <c r="B14" s="118">
        <v>970.27</v>
      </c>
      <c r="C14" s="119" t="s">
        <v>310</v>
      </c>
      <c r="D14" s="119" t="s">
        <v>324</v>
      </c>
      <c r="E14" s="120" t="s">
        <v>179</v>
      </c>
      <c r="F14" s="1"/>
    </row>
    <row r="15" spans="1:6" s="2" customFormat="1" ht="12.75" customHeight="1" x14ac:dyDescent="0.2">
      <c r="A15" s="117">
        <v>45045</v>
      </c>
      <c r="B15" s="118">
        <v>38.68</v>
      </c>
      <c r="C15" s="119" t="s">
        <v>310</v>
      </c>
      <c r="D15" s="119" t="s">
        <v>187</v>
      </c>
      <c r="E15" s="120" t="s">
        <v>179</v>
      </c>
      <c r="F15" s="1"/>
    </row>
    <row r="16" spans="1:6" s="2" customFormat="1" x14ac:dyDescent="0.2">
      <c r="A16" s="121">
        <v>45045</v>
      </c>
      <c r="B16" s="118">
        <v>129.83000000000001</v>
      </c>
      <c r="C16" s="119" t="s">
        <v>310</v>
      </c>
      <c r="D16" s="119" t="s">
        <v>305</v>
      </c>
      <c r="E16" s="120" t="s">
        <v>179</v>
      </c>
      <c r="F16" s="1"/>
    </row>
    <row r="17" spans="1:6" s="2" customFormat="1" ht="25.5" x14ac:dyDescent="0.2">
      <c r="A17" s="117">
        <v>45042</v>
      </c>
      <c r="B17" s="118">
        <f>858.99+10494.36+8.7</f>
        <v>11362.050000000001</v>
      </c>
      <c r="C17" s="119" t="s">
        <v>311</v>
      </c>
      <c r="D17" s="119" t="s">
        <v>323</v>
      </c>
      <c r="E17" s="120" t="s">
        <v>174</v>
      </c>
      <c r="F17" s="1"/>
    </row>
    <row r="18" spans="1:6" s="2" customFormat="1" ht="12.75" customHeight="1" x14ac:dyDescent="0.2">
      <c r="A18" s="117">
        <v>45046</v>
      </c>
      <c r="B18" s="118">
        <v>131.22</v>
      </c>
      <c r="C18" s="119" t="s">
        <v>312</v>
      </c>
      <c r="D18" s="119" t="s">
        <v>184</v>
      </c>
      <c r="E18" s="120" t="s">
        <v>175</v>
      </c>
      <c r="F18" s="1"/>
    </row>
    <row r="19" spans="1:6" s="2" customFormat="1" x14ac:dyDescent="0.2">
      <c r="A19" s="117">
        <v>45046</v>
      </c>
      <c r="B19" s="118">
        <v>89.8</v>
      </c>
      <c r="C19" s="119" t="s">
        <v>312</v>
      </c>
      <c r="D19" s="119" t="s">
        <v>330</v>
      </c>
      <c r="E19" s="120" t="s">
        <v>175</v>
      </c>
      <c r="F19" s="1"/>
    </row>
    <row r="20" spans="1:6" s="2" customFormat="1" x14ac:dyDescent="0.2">
      <c r="A20" s="117">
        <v>45046</v>
      </c>
      <c r="B20" s="118">
        <v>2602.36</v>
      </c>
      <c r="C20" s="119" t="s">
        <v>312</v>
      </c>
      <c r="D20" s="119" t="s">
        <v>321</v>
      </c>
      <c r="E20" s="120" t="s">
        <v>175</v>
      </c>
      <c r="F20" s="1"/>
    </row>
    <row r="21" spans="1:6" s="2" customFormat="1" x14ac:dyDescent="0.2">
      <c r="A21" s="117">
        <v>45051</v>
      </c>
      <c r="B21" s="118">
        <v>204.64</v>
      </c>
      <c r="C21" s="119" t="s">
        <v>312</v>
      </c>
      <c r="D21" s="119" t="s">
        <v>322</v>
      </c>
      <c r="E21" s="120" t="s">
        <v>185</v>
      </c>
      <c r="F21" s="1"/>
    </row>
    <row r="22" spans="1:6" s="2" customFormat="1" x14ac:dyDescent="0.2">
      <c r="A22" s="117">
        <v>45051</v>
      </c>
      <c r="B22" s="118">
        <v>203.27</v>
      </c>
      <c r="C22" s="119" t="s">
        <v>312</v>
      </c>
      <c r="D22" s="119" t="s">
        <v>178</v>
      </c>
      <c r="E22" s="120" t="s">
        <v>177</v>
      </c>
      <c r="F22" s="1"/>
    </row>
    <row r="23" spans="1:6" s="2" customFormat="1" x14ac:dyDescent="0.2">
      <c r="A23" s="117">
        <v>45051</v>
      </c>
      <c r="B23" s="118">
        <v>50.78</v>
      </c>
      <c r="C23" s="119" t="s">
        <v>312</v>
      </c>
      <c r="D23" s="119" t="s">
        <v>186</v>
      </c>
      <c r="E23" s="120" t="s">
        <v>175</v>
      </c>
      <c r="F23" s="1"/>
    </row>
    <row r="24" spans="1:6" s="2" customFormat="1" x14ac:dyDescent="0.2">
      <c r="A24" s="117">
        <v>45052</v>
      </c>
      <c r="B24" s="118">
        <v>55.45</v>
      </c>
      <c r="C24" s="119" t="s">
        <v>312</v>
      </c>
      <c r="D24" s="119" t="s">
        <v>313</v>
      </c>
      <c r="E24" s="120" t="s">
        <v>182</v>
      </c>
      <c r="F24" s="1"/>
    </row>
    <row r="25" spans="1:6" s="2" customFormat="1" ht="12.75" customHeight="1" x14ac:dyDescent="0.2">
      <c r="A25" s="117">
        <v>45053</v>
      </c>
      <c r="B25" s="118">
        <v>330.45</v>
      </c>
      <c r="C25" s="119" t="s">
        <v>312</v>
      </c>
      <c r="D25" s="119" t="s">
        <v>322</v>
      </c>
      <c r="E25" s="120" t="s">
        <v>182</v>
      </c>
      <c r="F25" s="1"/>
    </row>
    <row r="26" spans="1:6" s="2" customFormat="1" ht="12.75" customHeight="1" x14ac:dyDescent="0.2">
      <c r="A26" s="117">
        <v>45066</v>
      </c>
      <c r="B26" s="118">
        <v>22.25</v>
      </c>
      <c r="C26" s="119" t="s">
        <v>312</v>
      </c>
      <c r="D26" s="119" t="s">
        <v>320</v>
      </c>
      <c r="E26" s="120" t="s">
        <v>183</v>
      </c>
      <c r="F26" s="1"/>
    </row>
    <row r="27" spans="1:6" s="2" customFormat="1" x14ac:dyDescent="0.2">
      <c r="A27" s="117">
        <v>45066</v>
      </c>
      <c r="B27" s="118">
        <v>43.62</v>
      </c>
      <c r="C27" s="119" t="s">
        <v>312</v>
      </c>
      <c r="D27" s="119" t="s">
        <v>213</v>
      </c>
      <c r="E27" s="120" t="s">
        <v>212</v>
      </c>
      <c r="F27" s="1"/>
    </row>
    <row r="28" spans="1:6" s="2" customFormat="1" x14ac:dyDescent="0.2">
      <c r="A28" s="121"/>
      <c r="B28" s="118"/>
      <c r="C28" s="119"/>
      <c r="D28" s="119"/>
      <c r="E28" s="120"/>
      <c r="F28" s="1"/>
    </row>
    <row r="29" spans="1:6" s="2" customFormat="1" hidden="1" x14ac:dyDescent="0.2">
      <c r="A29" s="104"/>
      <c r="B29" s="105"/>
      <c r="C29" s="106"/>
      <c r="D29" s="106"/>
      <c r="E29" s="107"/>
      <c r="F29" s="1"/>
    </row>
    <row r="30" spans="1:6" ht="19.5" customHeight="1" x14ac:dyDescent="0.2">
      <c r="A30" s="71" t="s">
        <v>124</v>
      </c>
      <c r="B30" s="72">
        <f>SUM(B12:B29)</f>
        <v>16714.982</v>
      </c>
      <c r="C30" s="128" t="str">
        <f>IF(SUBTOTAL(3,B12:B29)=SUBTOTAL(103,B12:B29),'Summary and sign-off'!$A$48,'Summary and sign-off'!$A$49)</f>
        <v>Check - there are no hidden rows with data</v>
      </c>
      <c r="D30" s="140" t="str">
        <f>IF('Summary and sign-off'!F55='Summary and sign-off'!F54,'Summary and sign-off'!A51,'Summary and sign-off'!A50)</f>
        <v>Check - each entry provides sufficient information</v>
      </c>
      <c r="E30" s="140"/>
      <c r="F30" s="17"/>
    </row>
    <row r="31" spans="1:6" ht="10.5" customHeight="1" x14ac:dyDescent="0.2">
      <c r="A31" s="17"/>
      <c r="B31" s="19"/>
      <c r="C31" s="17"/>
      <c r="D31" s="17"/>
      <c r="E31" s="17"/>
      <c r="F31" s="17"/>
    </row>
    <row r="32" spans="1:6" ht="24.75" customHeight="1" x14ac:dyDescent="0.2">
      <c r="A32" s="142" t="s">
        <v>125</v>
      </c>
      <c r="B32" s="142"/>
      <c r="C32" s="142"/>
      <c r="D32" s="142"/>
      <c r="E32" s="142"/>
      <c r="F32" s="29"/>
    </row>
    <row r="33" spans="1:6" ht="32.450000000000003" customHeight="1" x14ac:dyDescent="0.2">
      <c r="A33" s="24" t="s">
        <v>119</v>
      </c>
      <c r="B33" s="24" t="s">
        <v>63</v>
      </c>
      <c r="C33" s="24" t="s">
        <v>126</v>
      </c>
      <c r="D33" s="24" t="s">
        <v>122</v>
      </c>
      <c r="E33" s="24" t="s">
        <v>123</v>
      </c>
      <c r="F33" s="30"/>
    </row>
    <row r="34" spans="1:6" s="2" customFormat="1" x14ac:dyDescent="0.2">
      <c r="A34" s="117">
        <v>44760</v>
      </c>
      <c r="B34" s="118">
        <v>119.52</v>
      </c>
      <c r="C34" s="132" t="s">
        <v>203</v>
      </c>
      <c r="D34" s="119" t="s">
        <v>326</v>
      </c>
      <c r="E34" s="120" t="s">
        <v>201</v>
      </c>
      <c r="F34" s="1"/>
    </row>
    <row r="35" spans="1:6" s="2" customFormat="1" x14ac:dyDescent="0.2">
      <c r="A35" s="117">
        <v>44760</v>
      </c>
      <c r="B35" s="118">
        <v>21.91</v>
      </c>
      <c r="C35" s="132" t="s">
        <v>203</v>
      </c>
      <c r="D35" s="119" t="s">
        <v>187</v>
      </c>
      <c r="E35" s="120" t="s">
        <v>201</v>
      </c>
      <c r="F35" s="1"/>
    </row>
    <row r="36" spans="1:6" s="2" customFormat="1" x14ac:dyDescent="0.2">
      <c r="A36" s="117">
        <v>44765</v>
      </c>
      <c r="B36" s="118">
        <v>135</v>
      </c>
      <c r="C36" s="132" t="s">
        <v>203</v>
      </c>
      <c r="D36" s="119" t="s">
        <v>330</v>
      </c>
      <c r="E36" s="120" t="s">
        <v>201</v>
      </c>
      <c r="F36" s="1"/>
    </row>
    <row r="37" spans="1:6" s="2" customFormat="1" x14ac:dyDescent="0.2">
      <c r="A37" s="117">
        <v>44765</v>
      </c>
      <c r="B37" s="118">
        <v>119.52</v>
      </c>
      <c r="C37" s="132" t="s">
        <v>203</v>
      </c>
      <c r="D37" s="119" t="s">
        <v>202</v>
      </c>
      <c r="E37" s="120" t="s">
        <v>201</v>
      </c>
      <c r="F37" s="1"/>
    </row>
    <row r="38" spans="1:6" s="2" customFormat="1" x14ac:dyDescent="0.2">
      <c r="A38" s="117">
        <v>44767</v>
      </c>
      <c r="B38" s="118">
        <f>3.91*2</f>
        <v>7.82</v>
      </c>
      <c r="C38" s="132" t="s">
        <v>204</v>
      </c>
      <c r="D38" s="119" t="s">
        <v>306</v>
      </c>
      <c r="E38" s="120" t="s">
        <v>212</v>
      </c>
      <c r="F38" s="1"/>
    </row>
    <row r="39" spans="1:6" s="2" customFormat="1" x14ac:dyDescent="0.2">
      <c r="A39" s="117">
        <v>44767</v>
      </c>
      <c r="B39" s="118">
        <v>202.64</v>
      </c>
      <c r="C39" s="132" t="s">
        <v>204</v>
      </c>
      <c r="D39" s="119" t="s">
        <v>307</v>
      </c>
      <c r="E39" s="120" t="s">
        <v>196</v>
      </c>
      <c r="F39" s="1"/>
    </row>
    <row r="40" spans="1:6" s="2" customFormat="1" x14ac:dyDescent="0.2">
      <c r="A40" s="117">
        <v>44767</v>
      </c>
      <c r="B40" s="118">
        <v>401.15</v>
      </c>
      <c r="C40" s="132" t="s">
        <v>204</v>
      </c>
      <c r="D40" s="119" t="s">
        <v>308</v>
      </c>
      <c r="E40" s="120" t="s">
        <v>196</v>
      </c>
      <c r="F40" s="1"/>
    </row>
    <row r="41" spans="1:6" s="2" customFormat="1" x14ac:dyDescent="0.2">
      <c r="A41" s="117">
        <v>44769</v>
      </c>
      <c r="B41" s="118">
        <v>80</v>
      </c>
      <c r="C41" s="132" t="s">
        <v>204</v>
      </c>
      <c r="D41" s="119" t="s">
        <v>330</v>
      </c>
      <c r="E41" s="120" t="s">
        <v>196</v>
      </c>
      <c r="F41" s="1"/>
    </row>
    <row r="42" spans="1:6" s="2" customFormat="1" x14ac:dyDescent="0.2">
      <c r="A42" s="117">
        <v>44770</v>
      </c>
      <c r="B42" s="118">
        <v>46.01</v>
      </c>
      <c r="C42" s="132" t="s">
        <v>206</v>
      </c>
      <c r="D42" s="119" t="s">
        <v>213</v>
      </c>
      <c r="E42" s="120" t="s">
        <v>195</v>
      </c>
      <c r="F42" s="1"/>
    </row>
    <row r="43" spans="1:6" s="2" customFormat="1" x14ac:dyDescent="0.2">
      <c r="A43" s="117">
        <v>44772</v>
      </c>
      <c r="B43" s="118">
        <v>290</v>
      </c>
      <c r="C43" s="132" t="s">
        <v>206</v>
      </c>
      <c r="D43" s="119" t="s">
        <v>330</v>
      </c>
      <c r="E43" s="120" t="s">
        <v>195</v>
      </c>
      <c r="F43" s="1"/>
    </row>
    <row r="44" spans="1:6" s="2" customFormat="1" x14ac:dyDescent="0.2">
      <c r="A44" s="117">
        <v>44773</v>
      </c>
      <c r="B44" s="118">
        <v>33.19</v>
      </c>
      <c r="C44" s="132" t="s">
        <v>206</v>
      </c>
      <c r="D44" s="119" t="s">
        <v>213</v>
      </c>
      <c r="E44" s="120" t="s">
        <v>212</v>
      </c>
      <c r="F44" s="1"/>
    </row>
    <row r="45" spans="1:6" s="2" customFormat="1" x14ac:dyDescent="0.2">
      <c r="A45" s="117">
        <v>44791</v>
      </c>
      <c r="B45" s="118">
        <v>92.02</v>
      </c>
      <c r="C45" s="132" t="s">
        <v>207</v>
      </c>
      <c r="D45" s="119" t="s">
        <v>213</v>
      </c>
      <c r="E45" s="120" t="s">
        <v>191</v>
      </c>
      <c r="F45" s="1"/>
    </row>
    <row r="46" spans="1:6" s="2" customFormat="1" x14ac:dyDescent="0.2">
      <c r="A46" s="117">
        <v>44791</v>
      </c>
      <c r="B46" s="118">
        <v>329.57</v>
      </c>
      <c r="C46" s="132" t="s">
        <v>207</v>
      </c>
      <c r="D46" s="119" t="s">
        <v>308</v>
      </c>
      <c r="E46" s="120" t="s">
        <v>191</v>
      </c>
      <c r="F46" s="1"/>
    </row>
    <row r="47" spans="1:6" s="2" customFormat="1" x14ac:dyDescent="0.2">
      <c r="A47" s="117">
        <v>44793</v>
      </c>
      <c r="B47" s="118">
        <v>77.569999999999993</v>
      </c>
      <c r="C47" s="132" t="s">
        <v>207</v>
      </c>
      <c r="D47" s="119" t="s">
        <v>213</v>
      </c>
      <c r="E47" s="120" t="s">
        <v>191</v>
      </c>
      <c r="F47" s="1"/>
    </row>
    <row r="48" spans="1:6" s="2" customFormat="1" x14ac:dyDescent="0.2">
      <c r="A48" s="117">
        <v>44793</v>
      </c>
      <c r="B48" s="118">
        <v>39.700000000000003</v>
      </c>
      <c r="C48" s="132" t="s">
        <v>207</v>
      </c>
      <c r="D48" s="119" t="s">
        <v>213</v>
      </c>
      <c r="E48" s="120" t="s">
        <v>212</v>
      </c>
      <c r="F48" s="1"/>
    </row>
    <row r="49" spans="1:6" s="2" customFormat="1" x14ac:dyDescent="0.2">
      <c r="A49" s="117">
        <v>44793</v>
      </c>
      <c r="B49" s="118">
        <v>150</v>
      </c>
      <c r="C49" s="132" t="s">
        <v>207</v>
      </c>
      <c r="D49" s="119" t="s">
        <v>330</v>
      </c>
      <c r="E49" s="120" t="s">
        <v>191</v>
      </c>
      <c r="F49" s="1"/>
    </row>
    <row r="50" spans="1:6" s="2" customFormat="1" x14ac:dyDescent="0.2">
      <c r="A50" s="117">
        <v>44804</v>
      </c>
      <c r="B50" s="118">
        <f>283.47+107.83</f>
        <v>391.3</v>
      </c>
      <c r="C50" s="132" t="s">
        <v>192</v>
      </c>
      <c r="D50" s="119" t="s">
        <v>303</v>
      </c>
      <c r="E50" s="120" t="s">
        <v>191</v>
      </c>
      <c r="F50" s="1"/>
    </row>
    <row r="51" spans="1:6" s="2" customFormat="1" x14ac:dyDescent="0.2">
      <c r="A51" s="117">
        <v>44804</v>
      </c>
      <c r="B51" s="118">
        <v>81.400000000000006</v>
      </c>
      <c r="C51" s="132" t="s">
        <v>192</v>
      </c>
      <c r="D51" s="119" t="s">
        <v>213</v>
      </c>
      <c r="E51" s="120" t="s">
        <v>191</v>
      </c>
      <c r="F51" s="1"/>
    </row>
    <row r="52" spans="1:6" s="2" customFormat="1" x14ac:dyDescent="0.2">
      <c r="A52" s="117">
        <v>44804</v>
      </c>
      <c r="B52" s="118">
        <v>313.04000000000002</v>
      </c>
      <c r="C52" s="132" t="s">
        <v>192</v>
      </c>
      <c r="D52" s="119" t="s">
        <v>308</v>
      </c>
      <c r="E52" s="120" t="s">
        <v>191</v>
      </c>
      <c r="F52" s="1"/>
    </row>
    <row r="53" spans="1:6" s="2" customFormat="1" x14ac:dyDescent="0.2">
      <c r="A53" s="117">
        <v>44804</v>
      </c>
      <c r="B53" s="118">
        <v>18.170000000000002</v>
      </c>
      <c r="C53" s="132" t="s">
        <v>192</v>
      </c>
      <c r="D53" s="119" t="s">
        <v>213</v>
      </c>
      <c r="E53" s="120" t="s">
        <v>191</v>
      </c>
      <c r="F53" s="1"/>
    </row>
    <row r="54" spans="1:6" s="2" customFormat="1" x14ac:dyDescent="0.2">
      <c r="A54" s="117">
        <v>44805</v>
      </c>
      <c r="B54" s="118">
        <v>27.07</v>
      </c>
      <c r="C54" s="132" t="s">
        <v>192</v>
      </c>
      <c r="D54" s="119" t="s">
        <v>213</v>
      </c>
      <c r="E54" s="120" t="s">
        <v>191</v>
      </c>
      <c r="F54" s="1"/>
    </row>
    <row r="55" spans="1:6" s="2" customFormat="1" x14ac:dyDescent="0.2">
      <c r="A55" s="117">
        <v>44805</v>
      </c>
      <c r="B55" s="118">
        <v>16.52</v>
      </c>
      <c r="C55" s="132" t="s">
        <v>192</v>
      </c>
      <c r="D55" s="119" t="s">
        <v>325</v>
      </c>
      <c r="E55" s="120" t="s">
        <v>191</v>
      </c>
      <c r="F55" s="1"/>
    </row>
    <row r="56" spans="1:6" s="2" customFormat="1" x14ac:dyDescent="0.2">
      <c r="A56" s="117">
        <v>44806</v>
      </c>
      <c r="B56" s="118">
        <v>86.09</v>
      </c>
      <c r="C56" s="132" t="s">
        <v>192</v>
      </c>
      <c r="D56" s="119" t="s">
        <v>213</v>
      </c>
      <c r="E56" s="120" t="s">
        <v>191</v>
      </c>
      <c r="F56" s="1"/>
    </row>
    <row r="57" spans="1:6" s="2" customFormat="1" x14ac:dyDescent="0.2">
      <c r="A57" s="117">
        <v>44806</v>
      </c>
      <c r="B57" s="118">
        <v>175</v>
      </c>
      <c r="C57" s="132" t="s">
        <v>192</v>
      </c>
      <c r="D57" s="119" t="s">
        <v>330</v>
      </c>
      <c r="E57" s="120" t="s">
        <v>191</v>
      </c>
      <c r="F57" s="1"/>
    </row>
    <row r="58" spans="1:6" s="2" customFormat="1" x14ac:dyDescent="0.2">
      <c r="A58" s="117">
        <v>44819</v>
      </c>
      <c r="B58" s="118">
        <v>629.55999999999995</v>
      </c>
      <c r="C58" s="119" t="s">
        <v>314</v>
      </c>
      <c r="D58" s="119" t="s">
        <v>303</v>
      </c>
      <c r="E58" s="120" t="s">
        <v>198</v>
      </c>
      <c r="F58" s="1"/>
    </row>
    <row r="59" spans="1:6" s="2" customFormat="1" x14ac:dyDescent="0.2">
      <c r="A59" s="117">
        <v>44819</v>
      </c>
      <c r="B59" s="118">
        <v>36.83</v>
      </c>
      <c r="C59" s="119" t="s">
        <v>314</v>
      </c>
      <c r="D59" s="119" t="s">
        <v>213</v>
      </c>
      <c r="E59" s="120" t="s">
        <v>212</v>
      </c>
      <c r="F59" s="1"/>
    </row>
    <row r="60" spans="1:6" s="2" customFormat="1" x14ac:dyDescent="0.2">
      <c r="A60" s="117">
        <v>44819</v>
      </c>
      <c r="B60" s="118">
        <v>439.84</v>
      </c>
      <c r="C60" s="119" t="s">
        <v>314</v>
      </c>
      <c r="D60" s="119" t="s">
        <v>304</v>
      </c>
      <c r="E60" s="120" t="s">
        <v>198</v>
      </c>
      <c r="F60" s="1"/>
    </row>
    <row r="61" spans="1:6" s="2" customFormat="1" x14ac:dyDescent="0.2">
      <c r="A61" s="117">
        <v>44819</v>
      </c>
      <c r="B61" s="118">
        <v>113.04</v>
      </c>
      <c r="C61" s="119" t="s">
        <v>314</v>
      </c>
      <c r="D61" s="119" t="s">
        <v>309</v>
      </c>
      <c r="E61" s="120" t="s">
        <v>198</v>
      </c>
      <c r="F61" s="1"/>
    </row>
    <row r="62" spans="1:6" s="2" customFormat="1" x14ac:dyDescent="0.2">
      <c r="A62" s="117">
        <v>44821</v>
      </c>
      <c r="B62" s="118">
        <v>80</v>
      </c>
      <c r="C62" s="119" t="s">
        <v>314</v>
      </c>
      <c r="D62" s="119" t="s">
        <v>330</v>
      </c>
      <c r="E62" s="120" t="s">
        <v>198</v>
      </c>
      <c r="F62" s="1"/>
    </row>
    <row r="63" spans="1:6" s="2" customFormat="1" x14ac:dyDescent="0.2">
      <c r="A63" s="117">
        <v>44823</v>
      </c>
      <c r="B63" s="118">
        <v>513.9</v>
      </c>
      <c r="C63" s="119" t="s">
        <v>236</v>
      </c>
      <c r="D63" s="119" t="s">
        <v>303</v>
      </c>
      <c r="E63" s="120" t="s">
        <v>191</v>
      </c>
      <c r="F63" s="1"/>
    </row>
    <row r="64" spans="1:6" s="2" customFormat="1" x14ac:dyDescent="0.2">
      <c r="A64" s="117">
        <v>44823</v>
      </c>
      <c r="B64" s="118">
        <v>79.010000000000005</v>
      </c>
      <c r="C64" s="119" t="s">
        <v>236</v>
      </c>
      <c r="D64" s="119" t="s">
        <v>213</v>
      </c>
      <c r="E64" s="120" t="s">
        <v>191</v>
      </c>
      <c r="F64" s="1"/>
    </row>
    <row r="65" spans="1:6" s="2" customFormat="1" x14ac:dyDescent="0.2">
      <c r="A65" s="117">
        <v>44823</v>
      </c>
      <c r="B65" s="118">
        <v>372.17</v>
      </c>
      <c r="C65" s="119" t="s">
        <v>236</v>
      </c>
      <c r="D65" s="119" t="s">
        <v>308</v>
      </c>
      <c r="E65" s="120" t="s">
        <v>191</v>
      </c>
      <c r="F65" s="1"/>
    </row>
    <row r="66" spans="1:6" s="2" customFormat="1" x14ac:dyDescent="0.2">
      <c r="A66" s="117">
        <v>44823</v>
      </c>
      <c r="B66" s="118">
        <v>10</v>
      </c>
      <c r="C66" s="119" t="s">
        <v>236</v>
      </c>
      <c r="D66" s="119" t="s">
        <v>330</v>
      </c>
      <c r="E66" s="120" t="s">
        <v>191</v>
      </c>
      <c r="F66" s="1"/>
    </row>
    <row r="67" spans="1:6" s="2" customFormat="1" x14ac:dyDescent="0.2">
      <c r="A67" s="117">
        <v>44824</v>
      </c>
      <c r="B67" s="118">
        <v>79.58</v>
      </c>
      <c r="C67" s="119" t="s">
        <v>236</v>
      </c>
      <c r="D67" s="119" t="s">
        <v>213</v>
      </c>
      <c r="E67" s="120" t="s">
        <v>191</v>
      </c>
      <c r="F67" s="1"/>
    </row>
    <row r="68" spans="1:6" s="2" customFormat="1" x14ac:dyDescent="0.2">
      <c r="A68" s="117">
        <v>44824</v>
      </c>
      <c r="B68" s="118">
        <v>381.34</v>
      </c>
      <c r="C68" s="119" t="s">
        <v>209</v>
      </c>
      <c r="D68" s="119" t="s">
        <v>173</v>
      </c>
      <c r="E68" s="120" t="s">
        <v>193</v>
      </c>
      <c r="F68" s="1"/>
    </row>
    <row r="69" spans="1:6" s="2" customFormat="1" x14ac:dyDescent="0.2">
      <c r="A69" s="117">
        <v>44824</v>
      </c>
      <c r="B69" s="118">
        <v>67</v>
      </c>
      <c r="C69" s="119" t="s">
        <v>209</v>
      </c>
      <c r="D69" s="119" t="s">
        <v>304</v>
      </c>
      <c r="E69" s="120" t="s">
        <v>193</v>
      </c>
      <c r="F69" s="1"/>
    </row>
    <row r="70" spans="1:6" s="2" customFormat="1" x14ac:dyDescent="0.2">
      <c r="A70" s="117">
        <v>44825</v>
      </c>
      <c r="B70" s="118">
        <v>140</v>
      </c>
      <c r="C70" s="119" t="s">
        <v>209</v>
      </c>
      <c r="D70" s="119" t="s">
        <v>330</v>
      </c>
      <c r="E70" s="120" t="s">
        <v>193</v>
      </c>
      <c r="F70" s="1"/>
    </row>
    <row r="71" spans="1:6" s="2" customFormat="1" x14ac:dyDescent="0.2">
      <c r="A71" s="117">
        <v>44824</v>
      </c>
      <c r="B71" s="118">
        <v>85.9</v>
      </c>
      <c r="C71" s="119" t="s">
        <v>208</v>
      </c>
      <c r="D71" s="119" t="s">
        <v>213</v>
      </c>
      <c r="E71" s="120" t="s">
        <v>191</v>
      </c>
      <c r="F71" s="1"/>
    </row>
    <row r="72" spans="1:6" s="2" customFormat="1" x14ac:dyDescent="0.2">
      <c r="A72" s="117">
        <v>44825</v>
      </c>
      <c r="B72" s="118">
        <v>82.64</v>
      </c>
      <c r="C72" s="119" t="s">
        <v>208</v>
      </c>
      <c r="D72" s="119" t="s">
        <v>213</v>
      </c>
      <c r="E72" s="120" t="s">
        <v>191</v>
      </c>
      <c r="F72" s="1"/>
    </row>
    <row r="73" spans="1:6" s="2" customFormat="1" x14ac:dyDescent="0.2">
      <c r="A73" s="117">
        <v>44845</v>
      </c>
      <c r="B73" s="118">
        <v>59.12</v>
      </c>
      <c r="C73" s="119" t="s">
        <v>232</v>
      </c>
      <c r="D73" s="119" t="s">
        <v>303</v>
      </c>
      <c r="E73" s="120" t="s">
        <v>199</v>
      </c>
      <c r="F73" s="1"/>
    </row>
    <row r="74" spans="1:6" s="2" customFormat="1" x14ac:dyDescent="0.2">
      <c r="A74" s="117">
        <v>44845</v>
      </c>
      <c r="B74" s="118">
        <v>197</v>
      </c>
      <c r="C74" s="119" t="s">
        <v>232</v>
      </c>
      <c r="D74" s="119" t="s">
        <v>307</v>
      </c>
      <c r="E74" s="120" t="s">
        <v>199</v>
      </c>
      <c r="F74" s="1"/>
    </row>
    <row r="75" spans="1:6" s="2" customFormat="1" x14ac:dyDescent="0.2">
      <c r="A75" s="117">
        <v>44845</v>
      </c>
      <c r="B75" s="118">
        <v>339.13</v>
      </c>
      <c r="C75" s="119" t="s">
        <v>232</v>
      </c>
      <c r="D75" s="119" t="s">
        <v>308</v>
      </c>
      <c r="E75" s="120" t="s">
        <v>199</v>
      </c>
      <c r="F75" s="1"/>
    </row>
    <row r="76" spans="1:6" s="2" customFormat="1" x14ac:dyDescent="0.2">
      <c r="A76" s="117">
        <v>44847</v>
      </c>
      <c r="B76" s="118">
        <v>55</v>
      </c>
      <c r="C76" s="119" t="s">
        <v>232</v>
      </c>
      <c r="D76" s="119" t="s">
        <v>330</v>
      </c>
      <c r="E76" s="120" t="s">
        <v>199</v>
      </c>
      <c r="F76" s="1"/>
    </row>
    <row r="77" spans="1:6" s="2" customFormat="1" x14ac:dyDescent="0.2">
      <c r="A77" s="117">
        <v>44866</v>
      </c>
      <c r="B77" s="118">
        <v>43.71</v>
      </c>
      <c r="C77" s="119" t="s">
        <v>208</v>
      </c>
      <c r="D77" s="119" t="s">
        <v>213</v>
      </c>
      <c r="E77" s="120" t="s">
        <v>212</v>
      </c>
      <c r="F77" s="1"/>
    </row>
    <row r="78" spans="1:6" s="2" customFormat="1" x14ac:dyDescent="0.2">
      <c r="A78" s="117">
        <v>44866</v>
      </c>
      <c r="B78" s="118">
        <f>743.47+32.17</f>
        <v>775.64</v>
      </c>
      <c r="C78" s="119" t="s">
        <v>208</v>
      </c>
      <c r="D78" s="119" t="s">
        <v>173</v>
      </c>
      <c r="E78" s="120" t="s">
        <v>191</v>
      </c>
      <c r="F78" s="1"/>
    </row>
    <row r="79" spans="1:6" s="2" customFormat="1" x14ac:dyDescent="0.2">
      <c r="A79" s="117">
        <v>44866</v>
      </c>
      <c r="B79" s="118">
        <v>38.26</v>
      </c>
      <c r="C79" s="119" t="s">
        <v>208</v>
      </c>
      <c r="D79" s="119" t="s">
        <v>213</v>
      </c>
      <c r="E79" s="120" t="s">
        <v>191</v>
      </c>
      <c r="F79" s="1"/>
    </row>
    <row r="80" spans="1:6" s="2" customFormat="1" x14ac:dyDescent="0.2">
      <c r="A80" s="117">
        <v>44866</v>
      </c>
      <c r="B80" s="118">
        <v>339.13</v>
      </c>
      <c r="C80" s="119" t="s">
        <v>208</v>
      </c>
      <c r="D80" s="119" t="s">
        <v>180</v>
      </c>
      <c r="E80" s="120" t="s">
        <v>191</v>
      </c>
      <c r="F80" s="1"/>
    </row>
    <row r="81" spans="1:6" s="2" customFormat="1" x14ac:dyDescent="0.2">
      <c r="A81" s="117">
        <v>44867</v>
      </c>
      <c r="B81" s="118">
        <v>11.91</v>
      </c>
      <c r="C81" s="119" t="s">
        <v>208</v>
      </c>
      <c r="D81" s="119" t="s">
        <v>187</v>
      </c>
      <c r="E81" s="120" t="s">
        <v>191</v>
      </c>
      <c r="F81" s="1"/>
    </row>
    <row r="82" spans="1:6" s="2" customFormat="1" x14ac:dyDescent="0.2">
      <c r="A82" s="117">
        <v>44867</v>
      </c>
      <c r="B82" s="118">
        <v>23.34</v>
      </c>
      <c r="C82" s="119" t="s">
        <v>208</v>
      </c>
      <c r="D82" s="119" t="s">
        <v>213</v>
      </c>
      <c r="E82" s="120" t="s">
        <v>191</v>
      </c>
      <c r="F82" s="1"/>
    </row>
    <row r="83" spans="1:6" s="2" customFormat="1" x14ac:dyDescent="0.2">
      <c r="A83" s="117">
        <v>44868</v>
      </c>
      <c r="B83" s="118">
        <v>80</v>
      </c>
      <c r="C83" s="119" t="s">
        <v>208</v>
      </c>
      <c r="D83" s="119" t="s">
        <v>330</v>
      </c>
      <c r="E83" s="120" t="s">
        <v>191</v>
      </c>
      <c r="F83" s="1"/>
    </row>
    <row r="84" spans="1:6" s="2" customFormat="1" x14ac:dyDescent="0.2">
      <c r="A84" s="117">
        <v>44868</v>
      </c>
      <c r="B84" s="118">
        <v>85.33</v>
      </c>
      <c r="C84" s="119" t="s">
        <v>208</v>
      </c>
      <c r="D84" s="119" t="s">
        <v>213</v>
      </c>
      <c r="E84" s="120" t="s">
        <v>191</v>
      </c>
      <c r="F84" s="1"/>
    </row>
    <row r="85" spans="1:6" s="2" customFormat="1" x14ac:dyDescent="0.2">
      <c r="A85" s="117">
        <v>44885</v>
      </c>
      <c r="B85" s="118">
        <v>775.64</v>
      </c>
      <c r="C85" s="119" t="s">
        <v>244</v>
      </c>
      <c r="D85" s="119" t="s">
        <v>303</v>
      </c>
      <c r="E85" s="120" t="s">
        <v>191</v>
      </c>
      <c r="F85" s="1"/>
    </row>
    <row r="86" spans="1:6" s="2" customFormat="1" x14ac:dyDescent="0.2">
      <c r="A86" s="117">
        <v>44885</v>
      </c>
      <c r="B86" s="118">
        <v>87.53</v>
      </c>
      <c r="C86" s="119" t="s">
        <v>244</v>
      </c>
      <c r="D86" s="119" t="s">
        <v>213</v>
      </c>
      <c r="E86" s="120" t="s">
        <v>191</v>
      </c>
      <c r="F86" s="1"/>
    </row>
    <row r="87" spans="1:6" s="2" customFormat="1" x14ac:dyDescent="0.2">
      <c r="A87" s="117">
        <v>44885</v>
      </c>
      <c r="B87" s="118">
        <v>169.57</v>
      </c>
      <c r="C87" s="119" t="s">
        <v>244</v>
      </c>
      <c r="D87" s="119" t="s">
        <v>308</v>
      </c>
      <c r="E87" s="120" t="s">
        <v>191</v>
      </c>
      <c r="F87" s="1"/>
    </row>
    <row r="88" spans="1:6" s="2" customFormat="1" x14ac:dyDescent="0.2">
      <c r="A88" s="117">
        <v>44886</v>
      </c>
      <c r="B88" s="118">
        <v>9.83</v>
      </c>
      <c r="C88" s="119" t="s">
        <v>244</v>
      </c>
      <c r="D88" s="119" t="s">
        <v>325</v>
      </c>
      <c r="E88" s="120" t="s">
        <v>191</v>
      </c>
      <c r="F88" s="1"/>
    </row>
    <row r="89" spans="1:6" s="2" customFormat="1" x14ac:dyDescent="0.2">
      <c r="A89" s="117">
        <v>44886</v>
      </c>
      <c r="B89" s="118">
        <v>79.39</v>
      </c>
      <c r="C89" s="119" t="s">
        <v>244</v>
      </c>
      <c r="D89" s="119" t="s">
        <v>213</v>
      </c>
      <c r="E89" s="120" t="s">
        <v>191</v>
      </c>
      <c r="F89" s="1"/>
    </row>
    <row r="90" spans="1:6" s="2" customFormat="1" x14ac:dyDescent="0.2">
      <c r="A90" s="117">
        <v>44886</v>
      </c>
      <c r="B90" s="118">
        <v>40</v>
      </c>
      <c r="C90" s="119" t="s">
        <v>244</v>
      </c>
      <c r="D90" s="119" t="s">
        <v>330</v>
      </c>
      <c r="E90" s="120" t="s">
        <v>191</v>
      </c>
      <c r="F90" s="1"/>
    </row>
    <row r="91" spans="1:6" s="2" customFormat="1" x14ac:dyDescent="0.2">
      <c r="A91" s="117">
        <v>44896</v>
      </c>
      <c r="B91" s="118">
        <f>553.91+189.56</f>
        <v>743.47</v>
      </c>
      <c r="C91" s="119" t="s">
        <v>245</v>
      </c>
      <c r="D91" s="119" t="s">
        <v>303</v>
      </c>
      <c r="E91" s="120" t="s">
        <v>191</v>
      </c>
      <c r="F91" s="1"/>
    </row>
    <row r="92" spans="1:6" s="2" customFormat="1" x14ac:dyDescent="0.2">
      <c r="A92" s="117">
        <v>44896</v>
      </c>
      <c r="B92" s="118">
        <v>47.35</v>
      </c>
      <c r="C92" s="119" t="s">
        <v>245</v>
      </c>
      <c r="D92" s="119" t="s">
        <v>213</v>
      </c>
      <c r="E92" s="120" t="s">
        <v>212</v>
      </c>
      <c r="F92" s="1"/>
    </row>
    <row r="93" spans="1:6" s="2" customFormat="1" x14ac:dyDescent="0.2">
      <c r="A93" s="117">
        <v>44896</v>
      </c>
      <c r="B93" s="118">
        <v>20</v>
      </c>
      <c r="C93" s="119" t="s">
        <v>245</v>
      </c>
      <c r="D93" s="119" t="s">
        <v>330</v>
      </c>
      <c r="E93" s="120" t="s">
        <v>191</v>
      </c>
      <c r="F93" s="1"/>
    </row>
    <row r="94" spans="1:6" s="2" customFormat="1" x14ac:dyDescent="0.2">
      <c r="A94" s="117">
        <v>44897</v>
      </c>
      <c r="B94" s="118">
        <v>46.49</v>
      </c>
      <c r="C94" s="119" t="s">
        <v>245</v>
      </c>
      <c r="D94" s="119" t="s">
        <v>213</v>
      </c>
      <c r="E94" s="120" t="s">
        <v>212</v>
      </c>
      <c r="F94" s="1"/>
    </row>
    <row r="95" spans="1:6" s="2" customFormat="1" x14ac:dyDescent="0.2">
      <c r="A95" s="117">
        <v>44900</v>
      </c>
      <c r="B95" s="118">
        <v>53.18</v>
      </c>
      <c r="C95" s="119" t="s">
        <v>246</v>
      </c>
      <c r="D95" s="119" t="s">
        <v>213</v>
      </c>
      <c r="E95" s="120" t="s">
        <v>212</v>
      </c>
      <c r="F95" s="1"/>
    </row>
    <row r="96" spans="1:6" s="2" customFormat="1" x14ac:dyDescent="0.2">
      <c r="A96" s="117">
        <v>44900</v>
      </c>
      <c r="B96" s="118">
        <v>419.99</v>
      </c>
      <c r="C96" s="119" t="s">
        <v>246</v>
      </c>
      <c r="D96" s="119" t="s">
        <v>173</v>
      </c>
      <c r="E96" s="120" t="s">
        <v>191</v>
      </c>
      <c r="F96" s="1"/>
    </row>
    <row r="97" spans="1:6" s="2" customFormat="1" x14ac:dyDescent="0.2">
      <c r="A97" s="117">
        <v>44900</v>
      </c>
      <c r="B97" s="118">
        <v>678.26</v>
      </c>
      <c r="C97" s="119" t="s">
        <v>246</v>
      </c>
      <c r="D97" s="119" t="s">
        <v>308</v>
      </c>
      <c r="E97" s="120" t="s">
        <v>191</v>
      </c>
      <c r="F97" s="1"/>
    </row>
    <row r="98" spans="1:6" s="2" customFormat="1" x14ac:dyDescent="0.2">
      <c r="A98" s="117">
        <v>44900</v>
      </c>
      <c r="B98" s="118">
        <v>157.38999999999999</v>
      </c>
      <c r="C98" s="119" t="s">
        <v>246</v>
      </c>
      <c r="D98" s="119" t="s">
        <v>303</v>
      </c>
      <c r="E98" s="120" t="s">
        <v>191</v>
      </c>
      <c r="F98" s="1"/>
    </row>
    <row r="99" spans="1:6" s="2" customFormat="1" x14ac:dyDescent="0.2">
      <c r="A99" s="117">
        <v>44904</v>
      </c>
      <c r="B99" s="118">
        <v>215</v>
      </c>
      <c r="C99" s="119" t="s">
        <v>246</v>
      </c>
      <c r="D99" s="119" t="s">
        <v>330</v>
      </c>
      <c r="E99" s="120" t="s">
        <v>191</v>
      </c>
      <c r="F99" s="1"/>
    </row>
    <row r="100" spans="1:6" s="2" customFormat="1" x14ac:dyDescent="0.2">
      <c r="A100" s="117">
        <v>44904</v>
      </c>
      <c r="B100" s="118">
        <v>88</v>
      </c>
      <c r="C100" s="119" t="s">
        <v>246</v>
      </c>
      <c r="D100" s="119" t="s">
        <v>213</v>
      </c>
      <c r="E100" s="120" t="s">
        <v>191</v>
      </c>
      <c r="F100" s="1"/>
    </row>
    <row r="101" spans="1:6" s="2" customFormat="1" x14ac:dyDescent="0.2">
      <c r="A101" s="117">
        <v>44904</v>
      </c>
      <c r="B101" s="118">
        <v>86.09</v>
      </c>
      <c r="C101" s="119" t="s">
        <v>246</v>
      </c>
      <c r="D101" s="119" t="s">
        <v>213</v>
      </c>
      <c r="E101" s="120" t="s">
        <v>191</v>
      </c>
      <c r="F101" s="1"/>
    </row>
    <row r="102" spans="1:6" s="2" customFormat="1" x14ac:dyDescent="0.2">
      <c r="A102" s="117">
        <v>44904</v>
      </c>
      <c r="B102" s="118">
        <v>37.78</v>
      </c>
      <c r="C102" s="119" t="s">
        <v>246</v>
      </c>
      <c r="D102" s="119" t="s">
        <v>213</v>
      </c>
      <c r="E102" s="120" t="s">
        <v>212</v>
      </c>
      <c r="F102" s="1"/>
    </row>
    <row r="103" spans="1:6" s="2" customFormat="1" x14ac:dyDescent="0.2">
      <c r="A103" s="117">
        <v>44952</v>
      </c>
      <c r="B103" s="118">
        <v>42.66</v>
      </c>
      <c r="C103" s="119" t="s">
        <v>247</v>
      </c>
      <c r="D103" s="119" t="s">
        <v>213</v>
      </c>
      <c r="E103" s="120" t="s">
        <v>212</v>
      </c>
      <c r="F103" s="1"/>
    </row>
    <row r="104" spans="1:6" s="2" customFormat="1" x14ac:dyDescent="0.2">
      <c r="A104" s="117">
        <v>44952</v>
      </c>
      <c r="B104" s="118">
        <v>376.52</v>
      </c>
      <c r="C104" s="119" t="s">
        <v>247</v>
      </c>
      <c r="D104" s="119" t="s">
        <v>303</v>
      </c>
      <c r="E104" s="120" t="s">
        <v>191</v>
      </c>
      <c r="F104" s="1"/>
    </row>
    <row r="105" spans="1:6" s="2" customFormat="1" x14ac:dyDescent="0.2">
      <c r="A105" s="117">
        <v>44954</v>
      </c>
      <c r="B105" s="118">
        <v>41.13</v>
      </c>
      <c r="C105" s="119" t="s">
        <v>247</v>
      </c>
      <c r="D105" s="119" t="s">
        <v>213</v>
      </c>
      <c r="E105" s="120" t="s">
        <v>212</v>
      </c>
      <c r="F105" s="1"/>
    </row>
    <row r="106" spans="1:6" s="2" customFormat="1" x14ac:dyDescent="0.2">
      <c r="A106" s="117">
        <v>44977</v>
      </c>
      <c r="B106" s="118">
        <f>328.69+221.73</f>
        <v>550.41999999999996</v>
      </c>
      <c r="C106" s="119" t="s">
        <v>249</v>
      </c>
      <c r="D106" s="119" t="s">
        <v>303</v>
      </c>
      <c r="E106" s="120" t="s">
        <v>191</v>
      </c>
      <c r="F106" s="1"/>
    </row>
    <row r="107" spans="1:6" s="2" customFormat="1" x14ac:dyDescent="0.2">
      <c r="A107" s="117">
        <v>44978</v>
      </c>
      <c r="B107" s="118">
        <v>22.47</v>
      </c>
      <c r="C107" s="119" t="s">
        <v>249</v>
      </c>
      <c r="D107" s="119" t="s">
        <v>213</v>
      </c>
      <c r="E107" s="120" t="s">
        <v>191</v>
      </c>
      <c r="F107" s="1"/>
    </row>
    <row r="108" spans="1:6" s="2" customFormat="1" x14ac:dyDescent="0.2">
      <c r="A108" s="117">
        <v>44978</v>
      </c>
      <c r="B108" s="118">
        <v>47.92</v>
      </c>
      <c r="C108" s="119" t="s">
        <v>249</v>
      </c>
      <c r="D108" s="119" t="s">
        <v>327</v>
      </c>
      <c r="E108" s="120" t="s">
        <v>191</v>
      </c>
      <c r="F108" s="1"/>
    </row>
    <row r="109" spans="1:6" s="2" customFormat="1" x14ac:dyDescent="0.2">
      <c r="A109" s="117">
        <v>44979</v>
      </c>
      <c r="B109" s="118">
        <v>19.510000000000002</v>
      </c>
      <c r="C109" s="119" t="s">
        <v>249</v>
      </c>
      <c r="D109" s="119" t="s">
        <v>213</v>
      </c>
      <c r="E109" s="120" t="s">
        <v>191</v>
      </c>
      <c r="F109" s="1"/>
    </row>
    <row r="110" spans="1:6" s="2" customFormat="1" x14ac:dyDescent="0.2">
      <c r="A110" s="117">
        <v>44980</v>
      </c>
      <c r="B110" s="118">
        <v>36.520000000000003</v>
      </c>
      <c r="C110" s="119" t="s">
        <v>249</v>
      </c>
      <c r="D110" s="119" t="s">
        <v>327</v>
      </c>
      <c r="E110" s="120" t="s">
        <v>191</v>
      </c>
      <c r="F110" s="1"/>
    </row>
    <row r="111" spans="1:6" s="2" customFormat="1" x14ac:dyDescent="0.2">
      <c r="A111" s="117">
        <v>44982</v>
      </c>
      <c r="B111" s="118">
        <v>39.1</v>
      </c>
      <c r="C111" s="119" t="s">
        <v>249</v>
      </c>
      <c r="D111" s="119" t="s">
        <v>211</v>
      </c>
      <c r="E111" s="120" t="s">
        <v>191</v>
      </c>
      <c r="F111" s="1"/>
    </row>
    <row r="112" spans="1:6" s="2" customFormat="1" x14ac:dyDescent="0.2">
      <c r="A112" s="117">
        <v>44983</v>
      </c>
      <c r="B112" s="118">
        <v>200</v>
      </c>
      <c r="C112" s="119" t="s">
        <v>249</v>
      </c>
      <c r="D112" s="119" t="s">
        <v>330</v>
      </c>
      <c r="E112" s="120" t="s">
        <v>191</v>
      </c>
      <c r="F112" s="1"/>
    </row>
    <row r="113" spans="1:6" s="2" customFormat="1" x14ac:dyDescent="0.2">
      <c r="A113" s="117">
        <v>44983</v>
      </c>
      <c r="B113" s="118">
        <v>90.49</v>
      </c>
      <c r="C113" s="119" t="s">
        <v>249</v>
      </c>
      <c r="D113" s="119" t="s">
        <v>213</v>
      </c>
      <c r="E113" s="120" t="s">
        <v>191</v>
      </c>
      <c r="F113" s="1"/>
    </row>
    <row r="114" spans="1:6" s="2" customFormat="1" x14ac:dyDescent="0.2">
      <c r="A114" s="117">
        <v>44983</v>
      </c>
      <c r="B114" s="118">
        <v>35.1</v>
      </c>
      <c r="C114" s="119" t="s">
        <v>249</v>
      </c>
      <c r="D114" s="119" t="s">
        <v>213</v>
      </c>
      <c r="E114" s="120" t="s">
        <v>191</v>
      </c>
      <c r="F114" s="1"/>
    </row>
    <row r="115" spans="1:6" s="2" customFormat="1" x14ac:dyDescent="0.2">
      <c r="A115" s="117">
        <v>44987</v>
      </c>
      <c r="B115" s="118">
        <v>46.67</v>
      </c>
      <c r="C115" s="119" t="s">
        <v>250</v>
      </c>
      <c r="D115" s="119" t="s">
        <v>213</v>
      </c>
      <c r="E115" s="120" t="s">
        <v>212</v>
      </c>
      <c r="F115" s="1"/>
    </row>
    <row r="116" spans="1:6" s="2" customFormat="1" x14ac:dyDescent="0.2">
      <c r="A116" s="117">
        <v>44987</v>
      </c>
      <c r="B116" s="118">
        <v>419.99</v>
      </c>
      <c r="C116" s="119" t="s">
        <v>250</v>
      </c>
      <c r="D116" s="119" t="s">
        <v>303</v>
      </c>
      <c r="E116" s="120" t="s">
        <v>191</v>
      </c>
      <c r="F116" s="1"/>
    </row>
    <row r="117" spans="1:6" s="2" customFormat="1" x14ac:dyDescent="0.2">
      <c r="A117" s="117">
        <v>44987</v>
      </c>
      <c r="B117" s="118">
        <v>168.7</v>
      </c>
      <c r="C117" s="119" t="s">
        <v>250</v>
      </c>
      <c r="D117" s="119" t="s">
        <v>308</v>
      </c>
      <c r="E117" s="120" t="s">
        <v>191</v>
      </c>
      <c r="F117" s="1"/>
    </row>
    <row r="118" spans="1:6" s="2" customFormat="1" x14ac:dyDescent="0.2">
      <c r="A118" s="117">
        <v>44987</v>
      </c>
      <c r="B118" s="118">
        <v>87.53</v>
      </c>
      <c r="C118" s="119" t="s">
        <v>250</v>
      </c>
      <c r="D118" s="119" t="s">
        <v>213</v>
      </c>
      <c r="E118" s="120" t="s">
        <v>191</v>
      </c>
      <c r="F118" s="1"/>
    </row>
    <row r="119" spans="1:6" s="2" customFormat="1" x14ac:dyDescent="0.2">
      <c r="A119" s="117">
        <v>44988</v>
      </c>
      <c r="B119" s="118">
        <v>92.21</v>
      </c>
      <c r="C119" s="119" t="s">
        <v>250</v>
      </c>
      <c r="D119" s="119" t="s">
        <v>213</v>
      </c>
      <c r="E119" s="120" t="s">
        <v>191</v>
      </c>
      <c r="F119" s="1"/>
    </row>
    <row r="120" spans="1:6" s="2" customFormat="1" x14ac:dyDescent="0.2">
      <c r="A120" s="117">
        <v>44988</v>
      </c>
      <c r="B120" s="118">
        <v>45</v>
      </c>
      <c r="C120" s="119" t="s">
        <v>250</v>
      </c>
      <c r="D120" s="119" t="s">
        <v>330</v>
      </c>
      <c r="E120" s="120" t="s">
        <v>191</v>
      </c>
      <c r="F120" s="1"/>
    </row>
    <row r="121" spans="1:6" s="2" customFormat="1" x14ac:dyDescent="0.2">
      <c r="A121" s="117">
        <v>44995</v>
      </c>
      <c r="B121" s="118">
        <v>46.67</v>
      </c>
      <c r="C121" s="119" t="s">
        <v>253</v>
      </c>
      <c r="D121" s="119" t="s">
        <v>213</v>
      </c>
      <c r="E121" s="120" t="s">
        <v>212</v>
      </c>
      <c r="F121" s="1"/>
    </row>
    <row r="122" spans="1:6" s="2" customFormat="1" x14ac:dyDescent="0.2">
      <c r="A122" s="117">
        <v>44995</v>
      </c>
      <c r="B122" s="118">
        <f>240.86+6.96</f>
        <v>247.82000000000002</v>
      </c>
      <c r="C122" s="119" t="s">
        <v>253</v>
      </c>
      <c r="D122" s="119" t="s">
        <v>303</v>
      </c>
      <c r="E122" s="120" t="s">
        <v>195</v>
      </c>
      <c r="F122" s="1"/>
    </row>
    <row r="123" spans="1:6" s="2" customFormat="1" x14ac:dyDescent="0.2">
      <c r="A123" s="117">
        <v>44995</v>
      </c>
      <c r="B123" s="118">
        <v>41.03</v>
      </c>
      <c r="C123" s="119" t="s">
        <v>253</v>
      </c>
      <c r="D123" s="119" t="s">
        <v>213</v>
      </c>
      <c r="E123" s="120" t="s">
        <v>195</v>
      </c>
      <c r="F123" s="1"/>
    </row>
    <row r="124" spans="1:6" s="2" customFormat="1" x14ac:dyDescent="0.2">
      <c r="A124" s="117">
        <v>44995</v>
      </c>
      <c r="B124" s="118">
        <v>120</v>
      </c>
      <c r="C124" s="119" t="s">
        <v>253</v>
      </c>
      <c r="D124" s="119" t="s">
        <v>330</v>
      </c>
      <c r="E124" s="120" t="s">
        <v>195</v>
      </c>
      <c r="F124" s="1"/>
    </row>
    <row r="125" spans="1:6" s="2" customFormat="1" x14ac:dyDescent="0.2">
      <c r="A125" s="117">
        <v>44995</v>
      </c>
      <c r="B125" s="118">
        <v>41.39</v>
      </c>
      <c r="C125" s="119" t="s">
        <v>253</v>
      </c>
      <c r="D125" s="119" t="s">
        <v>328</v>
      </c>
      <c r="E125" s="120" t="s">
        <v>195</v>
      </c>
    </row>
    <row r="126" spans="1:6" s="2" customFormat="1" x14ac:dyDescent="0.2">
      <c r="A126" s="117">
        <v>44998</v>
      </c>
      <c r="B126" s="118">
        <v>148.69999999999999</v>
      </c>
      <c r="C126" s="119" t="s">
        <v>252</v>
      </c>
      <c r="D126" s="119" t="s">
        <v>308</v>
      </c>
      <c r="E126" s="120" t="s">
        <v>200</v>
      </c>
      <c r="F126" s="1"/>
    </row>
    <row r="127" spans="1:6" s="2" customFormat="1" x14ac:dyDescent="0.2">
      <c r="A127" s="117">
        <v>44998</v>
      </c>
      <c r="B127" s="118">
        <v>80</v>
      </c>
      <c r="C127" s="119" t="s">
        <v>252</v>
      </c>
      <c r="D127" s="119" t="s">
        <v>330</v>
      </c>
      <c r="E127" s="120" t="s">
        <v>200</v>
      </c>
      <c r="F127" s="1"/>
    </row>
    <row r="128" spans="1:6" s="2" customFormat="1" x14ac:dyDescent="0.2">
      <c r="A128" s="117">
        <v>44999</v>
      </c>
      <c r="B128" s="118">
        <v>225.22</v>
      </c>
      <c r="C128" s="119" t="s">
        <v>252</v>
      </c>
      <c r="D128" s="119" t="s">
        <v>308</v>
      </c>
      <c r="E128" s="120" t="s">
        <v>197</v>
      </c>
      <c r="F128" s="1"/>
    </row>
    <row r="129" spans="1:6" s="2" customFormat="1" x14ac:dyDescent="0.2">
      <c r="A129" s="117">
        <v>45000</v>
      </c>
      <c r="B129" s="118">
        <v>204.34</v>
      </c>
      <c r="C129" s="119" t="s">
        <v>252</v>
      </c>
      <c r="D129" s="119" t="s">
        <v>303</v>
      </c>
      <c r="E129" s="120" t="s">
        <v>197</v>
      </c>
      <c r="F129" s="1"/>
    </row>
    <row r="130" spans="1:6" s="2" customFormat="1" x14ac:dyDescent="0.2">
      <c r="A130" s="117">
        <v>45000</v>
      </c>
      <c r="B130" s="118">
        <v>30</v>
      </c>
      <c r="C130" s="119" t="s">
        <v>252</v>
      </c>
      <c r="D130" s="119" t="s">
        <v>330</v>
      </c>
      <c r="E130" s="120" t="s">
        <v>197</v>
      </c>
      <c r="F130" s="1"/>
    </row>
    <row r="131" spans="1:6" s="2" customFormat="1" x14ac:dyDescent="0.2">
      <c r="A131" s="117">
        <v>45012</v>
      </c>
      <c r="B131" s="118">
        <v>296.51</v>
      </c>
      <c r="C131" s="119" t="s">
        <v>251</v>
      </c>
      <c r="D131" s="119" t="s">
        <v>303</v>
      </c>
      <c r="E131" s="120" t="s">
        <v>210</v>
      </c>
      <c r="F131" s="1"/>
    </row>
    <row r="132" spans="1:6" s="2" customFormat="1" x14ac:dyDescent="0.2">
      <c r="A132" s="117">
        <v>45012</v>
      </c>
      <c r="B132" s="118">
        <v>34.909999999999997</v>
      </c>
      <c r="C132" s="119" t="s">
        <v>251</v>
      </c>
      <c r="D132" s="119" t="s">
        <v>213</v>
      </c>
      <c r="E132" s="120" t="s">
        <v>212</v>
      </c>
      <c r="F132" s="1"/>
    </row>
    <row r="133" spans="1:6" s="2" customFormat="1" x14ac:dyDescent="0.2">
      <c r="A133" s="117">
        <v>45012</v>
      </c>
      <c r="B133" s="118">
        <v>67</v>
      </c>
      <c r="C133" s="119" t="s">
        <v>251</v>
      </c>
      <c r="D133" s="119" t="s">
        <v>304</v>
      </c>
      <c r="E133" s="120" t="s">
        <v>210</v>
      </c>
      <c r="F133" s="1"/>
    </row>
    <row r="134" spans="1:6" s="2" customFormat="1" x14ac:dyDescent="0.2">
      <c r="A134" s="117">
        <v>45012</v>
      </c>
      <c r="B134" s="118">
        <v>169.57</v>
      </c>
      <c r="C134" s="119" t="s">
        <v>251</v>
      </c>
      <c r="D134" s="119" t="s">
        <v>308</v>
      </c>
      <c r="E134" s="120" t="s">
        <v>210</v>
      </c>
      <c r="F134" s="1"/>
    </row>
    <row r="135" spans="1:6" s="2" customFormat="1" x14ac:dyDescent="0.2">
      <c r="A135" s="117">
        <v>45013</v>
      </c>
      <c r="B135" s="118">
        <v>40</v>
      </c>
      <c r="C135" s="119" t="s">
        <v>251</v>
      </c>
      <c r="D135" s="119" t="s">
        <v>330</v>
      </c>
      <c r="E135" s="120" t="s">
        <v>210</v>
      </c>
      <c r="F135" s="1"/>
    </row>
    <row r="136" spans="1:6" s="2" customFormat="1" x14ac:dyDescent="0.2">
      <c r="A136" s="117">
        <v>45013</v>
      </c>
      <c r="B136" s="118">
        <v>47.26</v>
      </c>
      <c r="C136" s="119" t="s">
        <v>251</v>
      </c>
      <c r="D136" s="119" t="s">
        <v>213</v>
      </c>
      <c r="E136" s="120" t="s">
        <v>212</v>
      </c>
      <c r="F136" s="1"/>
    </row>
    <row r="137" spans="1:6" s="2" customFormat="1" x14ac:dyDescent="0.2">
      <c r="A137" s="117">
        <v>45033</v>
      </c>
      <c r="B137" s="118">
        <v>32.9</v>
      </c>
      <c r="C137" s="119" t="s">
        <v>246</v>
      </c>
      <c r="D137" s="119" t="s">
        <v>213</v>
      </c>
      <c r="E137" s="120" t="s">
        <v>212</v>
      </c>
      <c r="F137" s="1"/>
    </row>
    <row r="138" spans="1:6" s="2" customFormat="1" x14ac:dyDescent="0.2">
      <c r="A138" s="117">
        <v>45033</v>
      </c>
      <c r="B138" s="118">
        <v>359.13</v>
      </c>
      <c r="C138" s="119" t="s">
        <v>246</v>
      </c>
      <c r="D138" s="119" t="s">
        <v>303</v>
      </c>
      <c r="E138" s="120" t="s">
        <v>191</v>
      </c>
      <c r="F138" s="1"/>
    </row>
    <row r="139" spans="1:6" s="2" customFormat="1" x14ac:dyDescent="0.2">
      <c r="A139" s="117">
        <v>45033</v>
      </c>
      <c r="B139" s="118">
        <v>90.67</v>
      </c>
      <c r="C139" s="119" t="s">
        <v>246</v>
      </c>
      <c r="D139" s="119" t="s">
        <v>213</v>
      </c>
      <c r="E139" s="120" t="s">
        <v>191</v>
      </c>
      <c r="F139" s="1"/>
    </row>
    <row r="140" spans="1:6" s="2" customFormat="1" x14ac:dyDescent="0.2">
      <c r="A140" s="117">
        <v>45033</v>
      </c>
      <c r="B140" s="118">
        <v>718.43</v>
      </c>
      <c r="C140" s="119" t="s">
        <v>246</v>
      </c>
      <c r="D140" s="119" t="s">
        <v>308</v>
      </c>
      <c r="E140" s="120" t="s">
        <v>191</v>
      </c>
      <c r="F140" s="1"/>
    </row>
    <row r="141" spans="1:6" s="2" customFormat="1" x14ac:dyDescent="0.2">
      <c r="A141" s="117">
        <v>45037</v>
      </c>
      <c r="B141" s="118">
        <v>88.77</v>
      </c>
      <c r="C141" s="119" t="s">
        <v>246</v>
      </c>
      <c r="D141" s="119" t="s">
        <v>213</v>
      </c>
      <c r="E141" s="120" t="s">
        <v>191</v>
      </c>
      <c r="F141" s="1"/>
    </row>
    <row r="142" spans="1:6" s="2" customFormat="1" x14ac:dyDescent="0.2">
      <c r="A142" s="117">
        <v>45085</v>
      </c>
      <c r="B142" s="118">
        <v>285.2</v>
      </c>
      <c r="C142" s="119" t="s">
        <v>226</v>
      </c>
      <c r="D142" s="119" t="s">
        <v>303</v>
      </c>
      <c r="E142" s="120" t="s">
        <v>195</v>
      </c>
      <c r="F142" s="1"/>
    </row>
    <row r="143" spans="1:6" s="2" customFormat="1" x14ac:dyDescent="0.2">
      <c r="A143" s="117">
        <v>45085</v>
      </c>
      <c r="B143" s="118">
        <v>286.08999999999997</v>
      </c>
      <c r="C143" s="119" t="s">
        <v>226</v>
      </c>
      <c r="D143" s="119" t="s">
        <v>213</v>
      </c>
      <c r="E143" s="120" t="s">
        <v>195</v>
      </c>
      <c r="F143" s="1"/>
    </row>
    <row r="144" spans="1:6" s="2" customFormat="1" x14ac:dyDescent="0.2">
      <c r="A144" s="117">
        <v>45086</v>
      </c>
      <c r="B144" s="118">
        <v>22.61</v>
      </c>
      <c r="C144" s="119" t="s">
        <v>226</v>
      </c>
      <c r="D144" s="119" t="s">
        <v>213</v>
      </c>
      <c r="E144" s="120" t="s">
        <v>195</v>
      </c>
      <c r="F144" s="1"/>
    </row>
    <row r="145" spans="1:6" s="2" customFormat="1" x14ac:dyDescent="0.2">
      <c r="A145" s="117">
        <v>45104</v>
      </c>
      <c r="B145" s="118">
        <f>638.25+117.4+157.39</f>
        <v>913.04</v>
      </c>
      <c r="C145" s="119" t="s">
        <v>256</v>
      </c>
      <c r="D145" s="119" t="s">
        <v>303</v>
      </c>
      <c r="E145" s="120" t="s">
        <v>194</v>
      </c>
      <c r="F145" s="1"/>
    </row>
    <row r="146" spans="1:6" s="2" customFormat="1" x14ac:dyDescent="0.2">
      <c r="A146" s="117">
        <v>45105</v>
      </c>
      <c r="B146" s="118">
        <v>94.22</v>
      </c>
      <c r="C146" s="119" t="s">
        <v>256</v>
      </c>
      <c r="D146" s="119" t="s">
        <v>213</v>
      </c>
      <c r="E146" s="120" t="s">
        <v>191</v>
      </c>
      <c r="F146" s="1"/>
    </row>
    <row r="147" spans="1:6" s="2" customFormat="1" x14ac:dyDescent="0.2">
      <c r="A147" s="117">
        <v>45106</v>
      </c>
      <c r="B147" s="118">
        <v>87.53</v>
      </c>
      <c r="C147" s="119" t="s">
        <v>256</v>
      </c>
      <c r="D147" s="119" t="s">
        <v>213</v>
      </c>
      <c r="E147" s="120" t="s">
        <v>191</v>
      </c>
      <c r="F147" s="1"/>
    </row>
    <row r="148" spans="1:6" s="2" customFormat="1" x14ac:dyDescent="0.2">
      <c r="A148" s="117"/>
      <c r="B148" s="118"/>
      <c r="C148" s="119"/>
      <c r="D148" s="119"/>
      <c r="E148" s="120"/>
      <c r="F148" s="1"/>
    </row>
    <row r="149" spans="1:6" s="2" customFormat="1" hidden="1" x14ac:dyDescent="0.2">
      <c r="A149" s="108"/>
      <c r="B149" s="109"/>
      <c r="C149" s="110"/>
      <c r="D149" s="110"/>
      <c r="E149" s="111"/>
      <c r="F149" s="1"/>
    </row>
    <row r="150" spans="1:6" ht="19.5" customHeight="1" x14ac:dyDescent="0.2">
      <c r="A150" s="71" t="s">
        <v>127</v>
      </c>
      <c r="B150" s="72">
        <f>SUM(B34:B149)</f>
        <v>19348.500000000004</v>
      </c>
      <c r="C150" s="128" t="str">
        <f>IF(SUBTOTAL(3,B34:B149)=SUBTOTAL(103,B34:B149),'Summary and sign-off'!$A$48,'Summary and sign-off'!$A$49)</f>
        <v>Check - there are no hidden rows with data</v>
      </c>
      <c r="D150" s="140" t="str">
        <f>IF('Summary and sign-off'!F56='Summary and sign-off'!F54,'Summary and sign-off'!A51,'Summary and sign-off'!A50)</f>
        <v>Check - each entry provides sufficient information</v>
      </c>
      <c r="E150" s="140"/>
      <c r="F150" s="17"/>
    </row>
    <row r="151" spans="1:6" ht="10.5" customHeight="1" x14ac:dyDescent="0.2">
      <c r="A151" s="17"/>
      <c r="B151" s="19"/>
      <c r="C151" s="17"/>
      <c r="D151" s="17"/>
      <c r="E151" s="17"/>
      <c r="F151" s="17"/>
    </row>
    <row r="152" spans="1:6" ht="24.75" customHeight="1" x14ac:dyDescent="0.2">
      <c r="A152" s="142" t="s">
        <v>128</v>
      </c>
      <c r="B152" s="142"/>
      <c r="C152" s="142"/>
      <c r="D152" s="142"/>
      <c r="E152" s="142"/>
      <c r="F152" s="17"/>
    </row>
    <row r="153" spans="1:6" ht="27" customHeight="1" x14ac:dyDescent="0.2">
      <c r="A153" s="24" t="s">
        <v>119</v>
      </c>
      <c r="B153" s="24" t="s">
        <v>63</v>
      </c>
      <c r="C153" s="24" t="s">
        <v>129</v>
      </c>
      <c r="D153" s="24" t="s">
        <v>130</v>
      </c>
      <c r="E153" s="24" t="s">
        <v>123</v>
      </c>
      <c r="F153" s="28"/>
    </row>
    <row r="154" spans="1:6" s="2" customFormat="1" x14ac:dyDescent="0.2">
      <c r="A154" s="117">
        <v>44743</v>
      </c>
      <c r="B154" s="118">
        <v>10.9</v>
      </c>
      <c r="C154" s="119" t="s">
        <v>315</v>
      </c>
      <c r="D154" s="119" t="s">
        <v>213</v>
      </c>
      <c r="E154" s="120" t="s">
        <v>212</v>
      </c>
      <c r="F154" s="1"/>
    </row>
    <row r="155" spans="1:6" s="2" customFormat="1" x14ac:dyDescent="0.2">
      <c r="A155" s="117">
        <v>44797</v>
      </c>
      <c r="B155" s="118">
        <v>14.44</v>
      </c>
      <c r="C155" s="119" t="s">
        <v>316</v>
      </c>
      <c r="D155" s="119" t="s">
        <v>213</v>
      </c>
      <c r="E155" s="120" t="s">
        <v>212</v>
      </c>
      <c r="F155" s="1"/>
    </row>
    <row r="156" spans="1:6" s="2" customFormat="1" x14ac:dyDescent="0.2">
      <c r="A156" s="117">
        <v>44972</v>
      </c>
      <c r="B156" s="118">
        <v>34.43</v>
      </c>
      <c r="C156" s="119" t="s">
        <v>317</v>
      </c>
      <c r="D156" s="119" t="s">
        <v>213</v>
      </c>
      <c r="E156" s="120" t="s">
        <v>212</v>
      </c>
      <c r="F156" s="1"/>
    </row>
    <row r="157" spans="1:6" s="2" customFormat="1" x14ac:dyDescent="0.2">
      <c r="A157" s="117">
        <v>44994</v>
      </c>
      <c r="B157" s="118">
        <v>17.03</v>
      </c>
      <c r="C157" s="119" t="s">
        <v>319</v>
      </c>
      <c r="D157" s="119" t="s">
        <v>213</v>
      </c>
      <c r="E157" s="120" t="s">
        <v>212</v>
      </c>
      <c r="F157" s="1"/>
    </row>
    <row r="158" spans="1:6" s="2" customFormat="1" x14ac:dyDescent="0.2">
      <c r="A158" s="117">
        <v>45076</v>
      </c>
      <c r="B158" s="118">
        <v>12.73</v>
      </c>
      <c r="C158" s="119" t="s">
        <v>318</v>
      </c>
      <c r="D158" s="119" t="s">
        <v>213</v>
      </c>
      <c r="E158" s="120" t="s">
        <v>212</v>
      </c>
      <c r="F158" s="1"/>
    </row>
    <row r="159" spans="1:6" s="2" customFormat="1" x14ac:dyDescent="0.2">
      <c r="A159" s="117"/>
      <c r="B159" s="118"/>
      <c r="C159" s="119"/>
      <c r="D159" s="119"/>
      <c r="E159" s="120"/>
      <c r="F159" s="1"/>
    </row>
    <row r="160" spans="1:6" s="2" customFormat="1" hidden="1" x14ac:dyDescent="0.2">
      <c r="A160" s="94"/>
      <c r="B160" s="95"/>
      <c r="C160" s="96"/>
      <c r="D160" s="96"/>
      <c r="E160" s="97"/>
      <c r="F160" s="1"/>
    </row>
    <row r="161" spans="1:6" ht="19.5" customHeight="1" x14ac:dyDescent="0.2">
      <c r="A161" s="71" t="s">
        <v>131</v>
      </c>
      <c r="B161" s="72">
        <f>SUM(B154:B160)</f>
        <v>89.53</v>
      </c>
      <c r="C161" s="128" t="str">
        <f>IF(SUBTOTAL(3,B154:B160)=SUBTOTAL(103,B154:B160),'Summary and sign-off'!$A$48,'Summary and sign-off'!$A$49)</f>
        <v>Check - there are no hidden rows with data</v>
      </c>
      <c r="D161" s="140" t="str">
        <f>IF('Summary and sign-off'!F57='Summary and sign-off'!F54,'Summary and sign-off'!A51,'Summary and sign-off'!A50)</f>
        <v>Check - each entry provides sufficient information</v>
      </c>
      <c r="E161" s="140"/>
      <c r="F161" s="17"/>
    </row>
    <row r="162" spans="1:6" ht="10.5" customHeight="1" x14ac:dyDescent="0.2">
      <c r="A162" s="17"/>
      <c r="B162" s="57"/>
      <c r="C162" s="19"/>
      <c r="D162" s="17"/>
      <c r="E162" s="17"/>
      <c r="F162" s="17"/>
    </row>
    <row r="163" spans="1:6" ht="34.5" customHeight="1" x14ac:dyDescent="0.2">
      <c r="A163" s="31" t="s">
        <v>132</v>
      </c>
      <c r="B163" s="58">
        <f>B30+B150+B161</f>
        <v>36153.012000000002</v>
      </c>
      <c r="C163" s="32"/>
      <c r="D163" s="32"/>
      <c r="E163" s="32"/>
      <c r="F163" s="17"/>
    </row>
    <row r="164" spans="1:6" x14ac:dyDescent="0.2">
      <c r="A164" s="17"/>
      <c r="B164" s="19"/>
      <c r="C164" s="17"/>
      <c r="D164" s="17"/>
      <c r="E164" s="17"/>
      <c r="F164" s="17"/>
    </row>
    <row r="165" spans="1:6" x14ac:dyDescent="0.2">
      <c r="A165" s="18" t="s">
        <v>74</v>
      </c>
      <c r="B165" s="19"/>
      <c r="C165" s="17"/>
      <c r="D165" s="17"/>
      <c r="E165" s="17"/>
      <c r="F165" s="17"/>
    </row>
    <row r="166" spans="1:6" ht="12.6" customHeight="1" x14ac:dyDescent="0.2">
      <c r="A166" s="20" t="s">
        <v>133</v>
      </c>
      <c r="F166" s="17"/>
    </row>
    <row r="167" spans="1:6" ht="12.95" customHeight="1" x14ac:dyDescent="0.2">
      <c r="A167" s="20" t="s">
        <v>134</v>
      </c>
      <c r="B167" s="17"/>
      <c r="D167" s="17"/>
      <c r="F167" s="17"/>
    </row>
    <row r="168" spans="1:6" x14ac:dyDescent="0.2">
      <c r="A168" s="20" t="s">
        <v>135</v>
      </c>
      <c r="F168" s="17"/>
    </row>
    <row r="169" spans="1:6" x14ac:dyDescent="0.2">
      <c r="A169" s="20" t="s">
        <v>80</v>
      </c>
      <c r="B169" s="19"/>
      <c r="C169" s="17"/>
      <c r="D169" s="17"/>
      <c r="E169" s="17"/>
      <c r="F169" s="17"/>
    </row>
    <row r="170" spans="1:6" ht="12.95" customHeight="1" x14ac:dyDescent="0.2">
      <c r="A170" s="20" t="s">
        <v>136</v>
      </c>
      <c r="B170" s="17"/>
      <c r="D170" s="17"/>
      <c r="F170" s="17"/>
    </row>
    <row r="171" spans="1:6" x14ac:dyDescent="0.2">
      <c r="A171" s="20" t="s">
        <v>137</v>
      </c>
      <c r="F171" s="17"/>
    </row>
    <row r="172" spans="1:6" x14ac:dyDescent="0.2">
      <c r="A172" s="20" t="s">
        <v>138</v>
      </c>
      <c r="B172" s="20"/>
      <c r="C172" s="20"/>
      <c r="D172" s="20"/>
      <c r="F172" s="17"/>
    </row>
    <row r="173" spans="1:6" x14ac:dyDescent="0.2">
      <c r="A173" s="26"/>
      <c r="B173" s="17"/>
      <c r="C173" s="17"/>
      <c r="D173" s="17"/>
      <c r="E173" s="17"/>
      <c r="F173" s="17"/>
    </row>
    <row r="174" spans="1:6" hidden="1" x14ac:dyDescent="0.2">
      <c r="A174" s="26"/>
      <c r="B174" s="17"/>
      <c r="C174" s="17"/>
      <c r="D174" s="17"/>
      <c r="E174" s="17"/>
      <c r="F174" s="17"/>
    </row>
    <row r="175" spans="1:6" x14ac:dyDescent="0.2"/>
    <row r="176" spans="1:6" x14ac:dyDescent="0.2"/>
    <row r="177" spans="1:6" x14ac:dyDescent="0.2"/>
    <row r="178" spans="1:6" x14ac:dyDescent="0.2"/>
    <row r="179" spans="1:6" ht="12.75" hidden="1" customHeight="1" x14ac:dyDescent="0.2"/>
    <row r="180" spans="1:6" x14ac:dyDescent="0.2"/>
    <row r="181" spans="1:6" x14ac:dyDescent="0.2"/>
    <row r="182" spans="1:6" hidden="1" x14ac:dyDescent="0.2">
      <c r="A182" s="26"/>
      <c r="B182" s="17"/>
      <c r="C182" s="17"/>
      <c r="D182" s="17"/>
      <c r="E182" s="17"/>
      <c r="F182" s="17"/>
    </row>
    <row r="183" spans="1:6" hidden="1" x14ac:dyDescent="0.2">
      <c r="A183" s="26"/>
      <c r="B183" s="17"/>
      <c r="C183" s="17"/>
      <c r="D183" s="17"/>
      <c r="E183" s="17"/>
      <c r="F183" s="17"/>
    </row>
    <row r="184" spans="1:6" hidden="1" x14ac:dyDescent="0.2">
      <c r="A184" s="26"/>
      <c r="B184" s="17"/>
      <c r="C184" s="17"/>
      <c r="D184" s="17"/>
      <c r="E184" s="17"/>
      <c r="F184" s="17"/>
    </row>
    <row r="185" spans="1:6" hidden="1" x14ac:dyDescent="0.2">
      <c r="A185" s="26"/>
      <c r="B185" s="17"/>
      <c r="C185" s="17"/>
      <c r="D185" s="17"/>
      <c r="E185" s="17"/>
      <c r="F185" s="17"/>
    </row>
    <row r="186" spans="1:6" hidden="1" x14ac:dyDescent="0.2">
      <c r="A186" s="26"/>
      <c r="B186" s="17"/>
      <c r="C186" s="17"/>
      <c r="D186" s="17"/>
      <c r="E186" s="17"/>
      <c r="F186" s="17"/>
    </row>
    <row r="187" spans="1:6" x14ac:dyDescent="0.2"/>
    <row r="188" spans="1:6" x14ac:dyDescent="0.2"/>
    <row r="189" spans="1:6" x14ac:dyDescent="0.2"/>
    <row r="190" spans="1:6" x14ac:dyDescent="0.2"/>
    <row r="191" spans="1:6" x14ac:dyDescent="0.2"/>
    <row r="192" spans="1:6"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sheetData>
  <sheetProtection sheet="1" formatCells="0" formatRows="0" insertColumns="0" insertRows="0" deleteRows="0"/>
  <mergeCells count="15">
    <mergeCell ref="B7:E7"/>
    <mergeCell ref="B5:E5"/>
    <mergeCell ref="D161:E161"/>
    <mergeCell ref="A1:E1"/>
    <mergeCell ref="A32:E32"/>
    <mergeCell ref="A152:E152"/>
    <mergeCell ref="B2:E2"/>
    <mergeCell ref="B3:E3"/>
    <mergeCell ref="B4:E4"/>
    <mergeCell ref="A8:E8"/>
    <mergeCell ref="A9:E9"/>
    <mergeCell ref="B6:E6"/>
    <mergeCell ref="D30:E30"/>
    <mergeCell ref="D150:E15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48:A149 A29 A154 A160 A34:A5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53 A33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5:A159 A57:A147 A12:A2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B154:B160 B34:B149 B12:B29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47"/>
  <sheetViews>
    <sheetView topLeftCell="A7" zoomScaleNormal="100" workbookViewId="0">
      <selection activeCell="A20" sqref="A20"/>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110</v>
      </c>
      <c r="B1" s="141"/>
      <c r="C1" s="141"/>
      <c r="D1" s="141"/>
      <c r="E1" s="141"/>
    </row>
    <row r="2" spans="1:6" ht="21" customHeight="1" x14ac:dyDescent="0.2">
      <c r="A2" s="3" t="s">
        <v>111</v>
      </c>
      <c r="B2" s="139" t="str">
        <f>'Summary and sign-off'!B2:F2</f>
        <v>Creative New Zealand</v>
      </c>
      <c r="C2" s="139"/>
      <c r="D2" s="139"/>
      <c r="E2" s="139"/>
    </row>
    <row r="3" spans="1:6" ht="31.5" x14ac:dyDescent="0.2">
      <c r="A3" s="3" t="s">
        <v>112</v>
      </c>
      <c r="B3" s="139" t="str">
        <f>'Summary and sign-off'!B3:F3</f>
        <v>Stephen Wainwright</v>
      </c>
      <c r="C3" s="139"/>
      <c r="D3" s="139"/>
      <c r="E3" s="139"/>
    </row>
    <row r="4" spans="1:6" ht="21" customHeight="1" x14ac:dyDescent="0.2">
      <c r="A4" s="3" t="s">
        <v>113</v>
      </c>
      <c r="B4" s="139">
        <f>'Summary and sign-off'!B4:F4</f>
        <v>44743</v>
      </c>
      <c r="C4" s="139"/>
      <c r="D4" s="139"/>
      <c r="E4" s="139"/>
    </row>
    <row r="5" spans="1:6" ht="21" customHeight="1" x14ac:dyDescent="0.2">
      <c r="A5" s="3" t="s">
        <v>114</v>
      </c>
      <c r="B5" s="139">
        <f>'Summary and sign-off'!B5:F5</f>
        <v>45107</v>
      </c>
      <c r="C5" s="139"/>
      <c r="D5" s="139"/>
      <c r="E5" s="139"/>
    </row>
    <row r="6" spans="1:6" ht="21" customHeight="1" x14ac:dyDescent="0.2">
      <c r="A6" s="3" t="s">
        <v>115</v>
      </c>
      <c r="B6" s="134" t="s">
        <v>82</v>
      </c>
      <c r="C6" s="134"/>
      <c r="D6" s="134"/>
      <c r="E6" s="134"/>
    </row>
    <row r="7" spans="1:6" ht="21" customHeight="1" x14ac:dyDescent="0.2">
      <c r="A7" s="3" t="s">
        <v>56</v>
      </c>
      <c r="B7" s="134"/>
      <c r="C7" s="134"/>
      <c r="D7" s="134"/>
      <c r="E7" s="134"/>
    </row>
    <row r="8" spans="1:6" ht="35.25" customHeight="1" x14ac:dyDescent="0.25">
      <c r="A8" s="150" t="s">
        <v>139</v>
      </c>
      <c r="B8" s="150"/>
      <c r="C8" s="151"/>
      <c r="D8" s="151"/>
      <c r="E8" s="151"/>
      <c r="F8" s="27"/>
    </row>
    <row r="9" spans="1:6" ht="35.25" customHeight="1" x14ac:dyDescent="0.25">
      <c r="A9" s="148" t="s">
        <v>140</v>
      </c>
      <c r="B9" s="149"/>
      <c r="C9" s="149"/>
      <c r="D9" s="149"/>
      <c r="E9" s="149"/>
      <c r="F9" s="27"/>
    </row>
    <row r="10" spans="1:6" ht="27" customHeight="1" x14ac:dyDescent="0.2">
      <c r="A10" s="24" t="s">
        <v>141</v>
      </c>
      <c r="B10" s="24" t="s">
        <v>63</v>
      </c>
      <c r="C10" s="24" t="s">
        <v>142</v>
      </c>
      <c r="D10" s="24" t="s">
        <v>143</v>
      </c>
      <c r="E10" s="24" t="s">
        <v>123</v>
      </c>
      <c r="F10" s="20"/>
    </row>
    <row r="11" spans="1:6" s="2" customFormat="1" x14ac:dyDescent="0.2">
      <c r="A11" s="117">
        <v>44774</v>
      </c>
      <c r="B11" s="118">
        <v>8.52</v>
      </c>
      <c r="C11" s="122" t="s">
        <v>234</v>
      </c>
      <c r="D11" s="122" t="s">
        <v>214</v>
      </c>
      <c r="E11" s="123" t="s">
        <v>212</v>
      </c>
    </row>
    <row r="12" spans="1:6" s="2" customFormat="1" x14ac:dyDescent="0.2">
      <c r="A12" s="117">
        <v>44779</v>
      </c>
      <c r="B12" s="118">
        <v>32.61</v>
      </c>
      <c r="C12" s="122" t="s">
        <v>215</v>
      </c>
      <c r="D12" s="122" t="s">
        <v>216</v>
      </c>
      <c r="E12" s="123" t="s">
        <v>212</v>
      </c>
    </row>
    <row r="13" spans="1:6" s="2" customFormat="1" ht="25.5" x14ac:dyDescent="0.2">
      <c r="A13" s="117">
        <v>44783</v>
      </c>
      <c r="B13" s="118">
        <v>44.52</v>
      </c>
      <c r="C13" s="122" t="s">
        <v>235</v>
      </c>
      <c r="D13" s="122" t="s">
        <v>217</v>
      </c>
      <c r="E13" s="123" t="s">
        <v>212</v>
      </c>
    </row>
    <row r="14" spans="1:6" s="2" customFormat="1" x14ac:dyDescent="0.2">
      <c r="A14" s="117">
        <v>44823</v>
      </c>
      <c r="B14" s="118">
        <v>39.909999999999997</v>
      </c>
      <c r="C14" s="122" t="s">
        <v>237</v>
      </c>
      <c r="D14" s="122" t="s">
        <v>217</v>
      </c>
      <c r="E14" s="123" t="s">
        <v>191</v>
      </c>
    </row>
    <row r="15" spans="1:6" s="2" customFormat="1" x14ac:dyDescent="0.2">
      <c r="A15" s="117">
        <v>44823</v>
      </c>
      <c r="B15" s="118">
        <v>109.57</v>
      </c>
      <c r="C15" s="122" t="s">
        <v>219</v>
      </c>
      <c r="D15" s="122" t="s">
        <v>220</v>
      </c>
      <c r="E15" s="123" t="s">
        <v>191</v>
      </c>
    </row>
    <row r="16" spans="1:6" s="2" customFormat="1" x14ac:dyDescent="0.2">
      <c r="A16" s="117">
        <v>44855</v>
      </c>
      <c r="B16" s="118">
        <v>56.08</v>
      </c>
      <c r="C16" s="122" t="s">
        <v>233</v>
      </c>
      <c r="D16" s="122" t="s">
        <v>217</v>
      </c>
      <c r="E16" s="123" t="s">
        <v>212</v>
      </c>
    </row>
    <row r="17" spans="1:5" s="2" customFormat="1" ht="25.5" x14ac:dyDescent="0.2">
      <c r="A17" s="117">
        <v>44867</v>
      </c>
      <c r="B17" s="118">
        <v>45.66</v>
      </c>
      <c r="C17" s="122" t="s">
        <v>243</v>
      </c>
      <c r="D17" s="122" t="s">
        <v>218</v>
      </c>
      <c r="E17" s="123" t="s">
        <v>191</v>
      </c>
    </row>
    <row r="18" spans="1:5" s="2" customFormat="1" x14ac:dyDescent="0.2">
      <c r="A18" s="121">
        <v>44887</v>
      </c>
      <c r="B18" s="118">
        <v>44.45</v>
      </c>
      <c r="C18" s="122" t="s">
        <v>221</v>
      </c>
      <c r="D18" s="122" t="s">
        <v>258</v>
      </c>
      <c r="E18" s="123" t="s">
        <v>212</v>
      </c>
    </row>
    <row r="19" spans="1:5" s="2" customFormat="1" x14ac:dyDescent="0.2">
      <c r="A19" s="121">
        <v>44889</v>
      </c>
      <c r="B19" s="118">
        <v>51.42</v>
      </c>
      <c r="C19" s="122" t="s">
        <v>248</v>
      </c>
      <c r="D19" s="122" t="s">
        <v>217</v>
      </c>
      <c r="E19" s="123" t="s">
        <v>212</v>
      </c>
    </row>
    <row r="20" spans="1:5" s="2" customFormat="1" x14ac:dyDescent="0.2">
      <c r="A20" s="121">
        <v>44910</v>
      </c>
      <c r="B20" s="118">
        <v>24.22</v>
      </c>
      <c r="C20" s="122" t="s">
        <v>238</v>
      </c>
      <c r="D20" s="122" t="s">
        <v>217</v>
      </c>
      <c r="E20" s="123" t="s">
        <v>212</v>
      </c>
    </row>
    <row r="21" spans="1:5" s="2" customFormat="1" x14ac:dyDescent="0.2">
      <c r="A21" s="121">
        <v>44974</v>
      </c>
      <c r="B21" s="118">
        <v>15.21</v>
      </c>
      <c r="C21" s="122" t="s">
        <v>239</v>
      </c>
      <c r="D21" s="122" t="s">
        <v>218</v>
      </c>
      <c r="E21" s="123" t="s">
        <v>212</v>
      </c>
    </row>
    <row r="22" spans="1:5" s="2" customFormat="1" x14ac:dyDescent="0.2">
      <c r="A22" s="121">
        <v>44988</v>
      </c>
      <c r="B22" s="118">
        <v>59.48</v>
      </c>
      <c r="C22" s="122" t="s">
        <v>254</v>
      </c>
      <c r="D22" s="122" t="s">
        <v>217</v>
      </c>
      <c r="E22" s="123" t="s">
        <v>191</v>
      </c>
    </row>
    <row r="23" spans="1:5" s="2" customFormat="1" x14ac:dyDescent="0.2">
      <c r="A23" s="121">
        <v>44993</v>
      </c>
      <c r="B23" s="118">
        <v>95.59</v>
      </c>
      <c r="C23" s="122" t="s">
        <v>190</v>
      </c>
      <c r="D23" s="122" t="s">
        <v>189</v>
      </c>
      <c r="E23" s="123" t="s">
        <v>212</v>
      </c>
    </row>
    <row r="24" spans="1:5" s="2" customFormat="1" x14ac:dyDescent="0.2">
      <c r="A24" s="121">
        <v>44998</v>
      </c>
      <c r="B24" s="118">
        <v>36.979999999999997</v>
      </c>
      <c r="C24" s="122" t="s">
        <v>242</v>
      </c>
      <c r="D24" s="122" t="s">
        <v>217</v>
      </c>
      <c r="E24" s="123" t="s">
        <v>212</v>
      </c>
    </row>
    <row r="25" spans="1:5" s="2" customFormat="1" x14ac:dyDescent="0.2">
      <c r="A25" s="121">
        <v>45009</v>
      </c>
      <c r="B25" s="118">
        <v>7.65</v>
      </c>
      <c r="C25" s="122" t="s">
        <v>241</v>
      </c>
      <c r="D25" s="122" t="s">
        <v>214</v>
      </c>
      <c r="E25" s="123" t="s">
        <v>212</v>
      </c>
    </row>
    <row r="26" spans="1:5" s="2" customFormat="1" x14ac:dyDescent="0.2">
      <c r="A26" s="121">
        <v>45013</v>
      </c>
      <c r="B26" s="118">
        <v>8.5</v>
      </c>
      <c r="C26" s="122" t="s">
        <v>222</v>
      </c>
      <c r="D26" s="122" t="s">
        <v>214</v>
      </c>
      <c r="E26" s="123" t="s">
        <v>212</v>
      </c>
    </row>
    <row r="27" spans="1:5" s="2" customFormat="1" x14ac:dyDescent="0.2">
      <c r="A27" s="121">
        <v>45015</v>
      </c>
      <c r="B27" s="118">
        <v>9.9499999999999993</v>
      </c>
      <c r="C27" s="122" t="s">
        <v>255</v>
      </c>
      <c r="D27" s="122" t="s">
        <v>214</v>
      </c>
      <c r="E27" s="123" t="s">
        <v>212</v>
      </c>
    </row>
    <row r="28" spans="1:5" s="2" customFormat="1" x14ac:dyDescent="0.2">
      <c r="A28" s="121">
        <v>45033</v>
      </c>
      <c r="B28" s="118">
        <v>94.35</v>
      </c>
      <c r="C28" s="122" t="s">
        <v>223</v>
      </c>
      <c r="D28" s="122" t="s">
        <v>220</v>
      </c>
      <c r="E28" s="123" t="s">
        <v>191</v>
      </c>
    </row>
    <row r="29" spans="1:5" s="2" customFormat="1" x14ac:dyDescent="0.2">
      <c r="A29" s="121">
        <v>45075</v>
      </c>
      <c r="B29" s="118">
        <v>52.55</v>
      </c>
      <c r="C29" s="122" t="s">
        <v>224</v>
      </c>
      <c r="D29" s="122" t="s">
        <v>220</v>
      </c>
      <c r="E29" s="123" t="s">
        <v>212</v>
      </c>
    </row>
    <row r="30" spans="1:5" s="2" customFormat="1" x14ac:dyDescent="0.2">
      <c r="A30" s="121">
        <v>45078</v>
      </c>
      <c r="B30" s="118">
        <v>29.57</v>
      </c>
      <c r="C30" s="122" t="s">
        <v>240</v>
      </c>
      <c r="D30" s="122" t="s">
        <v>217</v>
      </c>
      <c r="E30" s="123" t="s">
        <v>212</v>
      </c>
    </row>
    <row r="31" spans="1:5" s="2" customFormat="1" x14ac:dyDescent="0.2">
      <c r="A31" s="121">
        <v>45104</v>
      </c>
      <c r="B31" s="118">
        <v>15.22</v>
      </c>
      <c r="C31" s="122" t="s">
        <v>257</v>
      </c>
      <c r="D31" s="122" t="s">
        <v>225</v>
      </c>
      <c r="E31" s="123" t="s">
        <v>212</v>
      </c>
    </row>
    <row r="32" spans="1:5" s="2" customFormat="1" x14ac:dyDescent="0.2">
      <c r="A32" s="121"/>
      <c r="B32" s="118"/>
      <c r="C32" s="122"/>
      <c r="D32" s="122"/>
      <c r="E32" s="123"/>
    </row>
    <row r="33" spans="1:6" s="2" customFormat="1" ht="11.25" hidden="1" customHeight="1" x14ac:dyDescent="0.2">
      <c r="A33" s="98"/>
      <c r="B33" s="95"/>
      <c r="C33" s="99"/>
      <c r="D33" s="99"/>
      <c r="E33" s="100"/>
    </row>
    <row r="34" spans="1:6" ht="34.5" customHeight="1" x14ac:dyDescent="0.2">
      <c r="A34" s="53" t="s">
        <v>144</v>
      </c>
      <c r="B34" s="62">
        <f>SUM(B11:B33)</f>
        <v>882.0100000000001</v>
      </c>
      <c r="C34" s="70" t="str">
        <f>IF(SUBTOTAL(3,B11:B33)=SUBTOTAL(103,B11:B33),'Summary and sign-off'!$A$48,'Summary and sign-off'!$A$49)</f>
        <v>Check - there are no hidden rows with data</v>
      </c>
      <c r="D34" s="140" t="str">
        <f>IF('Summary and sign-off'!F58='Summary and sign-off'!F54,'Summary and sign-off'!A51,'Summary and sign-off'!A50)</f>
        <v>Check - each entry provides sufficient information</v>
      </c>
      <c r="E34" s="140"/>
      <c r="F34" s="2"/>
    </row>
    <row r="35" spans="1:6" x14ac:dyDescent="0.2">
      <c r="A35" s="18"/>
      <c r="B35" s="17"/>
      <c r="C35" s="17"/>
      <c r="D35" s="17"/>
      <c r="E35" s="17"/>
    </row>
    <row r="36" spans="1:6" x14ac:dyDescent="0.2">
      <c r="A36" s="18" t="s">
        <v>74</v>
      </c>
      <c r="B36" s="19"/>
      <c r="C36" s="17"/>
      <c r="D36" s="17"/>
      <c r="E36" s="17"/>
    </row>
    <row r="37" spans="1:6" ht="12.75" customHeight="1" x14ac:dyDescent="0.2">
      <c r="A37" s="20" t="s">
        <v>145</v>
      </c>
      <c r="B37" s="20"/>
      <c r="C37" s="20"/>
      <c r="D37" s="20"/>
      <c r="E37" s="20"/>
    </row>
    <row r="38" spans="1:6" x14ac:dyDescent="0.2">
      <c r="A38" s="20" t="s">
        <v>146</v>
      </c>
      <c r="B38" s="20"/>
      <c r="C38" s="28"/>
      <c r="D38" s="28"/>
      <c r="E38" s="28"/>
    </row>
    <row r="39" spans="1:6" x14ac:dyDescent="0.2">
      <c r="A39" s="20" t="s">
        <v>80</v>
      </c>
      <c r="B39" s="19"/>
      <c r="C39" s="17"/>
      <c r="D39" s="17"/>
      <c r="E39" s="17"/>
      <c r="F39" s="17"/>
    </row>
    <row r="40" spans="1:6" x14ac:dyDescent="0.2">
      <c r="A40" s="20" t="s">
        <v>147</v>
      </c>
      <c r="B40" s="20"/>
      <c r="C40" s="28"/>
      <c r="D40" s="28"/>
      <c r="E40" s="28"/>
    </row>
    <row r="41" spans="1:6" ht="12.75" customHeight="1" x14ac:dyDescent="0.2">
      <c r="A41" s="20" t="s">
        <v>148</v>
      </c>
      <c r="B41" s="20"/>
      <c r="C41" s="22"/>
      <c r="D41" s="22"/>
      <c r="E41" s="22"/>
    </row>
    <row r="42" spans="1:6" x14ac:dyDescent="0.2">
      <c r="A42" s="17"/>
      <c r="B42" s="17"/>
      <c r="C42" s="17"/>
      <c r="D42" s="17"/>
      <c r="E42" s="17"/>
    </row>
    <row r="43" spans="1:6" x14ac:dyDescent="0.2"/>
    <row r="44" spans="1:6" x14ac:dyDescent="0.2"/>
    <row r="45" spans="1:6" x14ac:dyDescent="0.2"/>
    <row r="46" spans="1:6" x14ac:dyDescent="0.2"/>
    <row r="47" spans="1:6" x14ac:dyDescent="0.2"/>
  </sheetData>
  <sheetProtection sheet="1" formatCells="0" insertRows="0" deleteRows="0"/>
  <mergeCells count="10">
    <mergeCell ref="D34:E34"/>
    <mergeCell ref="B6:E6"/>
    <mergeCell ref="B5:E5"/>
    <mergeCell ref="A1:E1"/>
    <mergeCell ref="A9:E9"/>
    <mergeCell ref="B2:E2"/>
    <mergeCell ref="B3:E3"/>
    <mergeCell ref="B4:E4"/>
    <mergeCell ref="A8:E8"/>
    <mergeCell ref="B7:E7"/>
  </mergeCells>
  <phoneticPr fontId="40"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3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B11:B33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6" sqref="C1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110</v>
      </c>
      <c r="B1" s="141"/>
      <c r="C1" s="141"/>
      <c r="D1" s="141"/>
      <c r="E1" s="141"/>
    </row>
    <row r="2" spans="1:6" ht="21" customHeight="1" x14ac:dyDescent="0.2">
      <c r="A2" s="3" t="s">
        <v>111</v>
      </c>
      <c r="B2" s="139" t="str">
        <f>'Summary and sign-off'!B2:F2</f>
        <v>Creative New Zealand</v>
      </c>
      <c r="C2" s="139"/>
      <c r="D2" s="139"/>
      <c r="E2" s="139"/>
    </row>
    <row r="3" spans="1:6" ht="31.5" x14ac:dyDescent="0.2">
      <c r="A3" s="3" t="s">
        <v>149</v>
      </c>
      <c r="B3" s="139" t="str">
        <f>'Summary and sign-off'!B3:F3</f>
        <v>Stephen Wainwright</v>
      </c>
      <c r="C3" s="139"/>
      <c r="D3" s="139"/>
      <c r="E3" s="139"/>
    </row>
    <row r="4" spans="1:6" ht="21" customHeight="1" x14ac:dyDescent="0.2">
      <c r="A4" s="3" t="s">
        <v>113</v>
      </c>
      <c r="B4" s="139">
        <f>'Summary and sign-off'!B4:F4</f>
        <v>44743</v>
      </c>
      <c r="C4" s="139"/>
      <c r="D4" s="139"/>
      <c r="E4" s="139"/>
    </row>
    <row r="5" spans="1:6" ht="21" customHeight="1" x14ac:dyDescent="0.2">
      <c r="A5" s="3" t="s">
        <v>114</v>
      </c>
      <c r="B5" s="139">
        <f>'Summary and sign-off'!B5:F5</f>
        <v>45107</v>
      </c>
      <c r="C5" s="139"/>
      <c r="D5" s="139"/>
      <c r="E5" s="139"/>
    </row>
    <row r="6" spans="1:6" ht="21" customHeight="1" x14ac:dyDescent="0.2">
      <c r="A6" s="3" t="s">
        <v>115</v>
      </c>
      <c r="B6" s="134" t="s">
        <v>82</v>
      </c>
      <c r="C6" s="134"/>
      <c r="D6" s="134"/>
      <c r="E6" s="134"/>
      <c r="F6" s="23"/>
    </row>
    <row r="7" spans="1:6" ht="21" customHeight="1" x14ac:dyDescent="0.2">
      <c r="A7" s="3" t="s">
        <v>56</v>
      </c>
      <c r="B7" s="134"/>
      <c r="C7" s="134"/>
      <c r="D7" s="134"/>
      <c r="E7" s="134"/>
      <c r="F7" s="23"/>
    </row>
    <row r="8" spans="1:6" ht="35.25" customHeight="1" x14ac:dyDescent="0.2">
      <c r="A8" s="144" t="s">
        <v>150</v>
      </c>
      <c r="B8" s="144"/>
      <c r="C8" s="151"/>
      <c r="D8" s="151"/>
      <c r="E8" s="151"/>
    </row>
    <row r="9" spans="1:6" ht="35.25" customHeight="1" x14ac:dyDescent="0.2">
      <c r="A9" s="152" t="s">
        <v>151</v>
      </c>
      <c r="B9" s="153"/>
      <c r="C9" s="153"/>
      <c r="D9" s="153"/>
      <c r="E9" s="153"/>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44874</v>
      </c>
      <c r="B12" s="118">
        <v>43.48</v>
      </c>
      <c r="C12" s="122" t="s">
        <v>227</v>
      </c>
      <c r="D12" s="122" t="s">
        <v>228</v>
      </c>
      <c r="E12" s="123" t="s">
        <v>212</v>
      </c>
    </row>
    <row r="13" spans="1:6" s="2" customFormat="1" x14ac:dyDescent="0.2">
      <c r="A13" s="117">
        <v>44950</v>
      </c>
      <c r="B13" s="118">
        <v>59.5</v>
      </c>
      <c r="C13" s="122" t="s">
        <v>227</v>
      </c>
      <c r="D13" s="122" t="s">
        <v>229</v>
      </c>
      <c r="E13" s="123" t="s">
        <v>212</v>
      </c>
    </row>
    <row r="14" spans="1:6" s="2" customFormat="1" x14ac:dyDescent="0.2">
      <c r="A14" s="117">
        <v>44995</v>
      </c>
      <c r="B14" s="118">
        <v>230.38</v>
      </c>
      <c r="C14" s="122" t="s">
        <v>227</v>
      </c>
      <c r="D14" s="122" t="s">
        <v>230</v>
      </c>
      <c r="E14" s="123" t="s">
        <v>191</v>
      </c>
    </row>
    <row r="15" spans="1:6" s="2" customFormat="1" x14ac:dyDescent="0.2">
      <c r="A15" s="117">
        <v>45021</v>
      </c>
      <c r="B15" s="118">
        <v>27.82</v>
      </c>
      <c r="C15" s="122" t="s">
        <v>231</v>
      </c>
      <c r="D15" s="122" t="s">
        <v>188</v>
      </c>
      <c r="E15" s="123" t="s">
        <v>212</v>
      </c>
    </row>
    <row r="16" spans="1:6" s="2" customFormat="1" x14ac:dyDescent="0.2">
      <c r="A16" s="117">
        <v>45046</v>
      </c>
      <c r="B16" s="118">
        <v>965.62</v>
      </c>
      <c r="C16" s="119" t="s">
        <v>312</v>
      </c>
      <c r="D16" s="119" t="s">
        <v>176</v>
      </c>
      <c r="E16" s="120" t="s">
        <v>175</v>
      </c>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154</v>
      </c>
      <c r="B25" s="62">
        <f>SUM(B11:B24)</f>
        <v>1326.8</v>
      </c>
      <c r="C25" s="70" t="str">
        <f>IF(SUBTOTAL(3,B11:B24)=SUBTOTAL(103,B11:B24),'Summary and sign-off'!$A$48,'Summary and sign-off'!$A$49)</f>
        <v>Check - there are no hidden rows with data</v>
      </c>
      <c r="D25" s="140" t="str">
        <f>IF('Summary and sign-off'!F59='Summary and sign-off'!F54,'Summary and sign-off'!A51,'Summary and sign-off'!A50)</f>
        <v>Check - each entry provides sufficient information</v>
      </c>
      <c r="E25" s="140"/>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7"/>
    </row>
    <row r="30" spans="1:6" x14ac:dyDescent="0.2">
      <c r="A30" s="20" t="s">
        <v>147</v>
      </c>
      <c r="C30" s="17"/>
      <c r="D30" s="17"/>
      <c r="E30" s="17"/>
      <c r="F30" s="17"/>
    </row>
    <row r="31" spans="1:6" ht="12.75" customHeight="1" x14ac:dyDescent="0.2">
      <c r="A31" s="20" t="s">
        <v>148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5"/>
  <sheetViews>
    <sheetView topLeftCell="A6" zoomScaleNormal="100" workbookViewId="0">
      <selection activeCell="F16" sqref="F16"/>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156</v>
      </c>
      <c r="B1" s="141"/>
      <c r="C1" s="141"/>
      <c r="D1" s="141"/>
      <c r="E1" s="141"/>
      <c r="F1" s="141"/>
    </row>
    <row r="2" spans="1:6" ht="21" customHeight="1" x14ac:dyDescent="0.2">
      <c r="A2" s="3" t="s">
        <v>111</v>
      </c>
      <c r="B2" s="139" t="str">
        <f>'Summary and sign-off'!B2:F2</f>
        <v>Creative New Zealand</v>
      </c>
      <c r="C2" s="139"/>
      <c r="D2" s="139"/>
      <c r="E2" s="139"/>
      <c r="F2" s="139"/>
    </row>
    <row r="3" spans="1:6" ht="31.5" x14ac:dyDescent="0.2">
      <c r="A3" s="3" t="s">
        <v>112</v>
      </c>
      <c r="B3" s="139" t="str">
        <f>'Summary and sign-off'!B3:F3</f>
        <v>Stephen Wainwright</v>
      </c>
      <c r="C3" s="139"/>
      <c r="D3" s="139"/>
      <c r="E3" s="139"/>
      <c r="F3" s="139"/>
    </row>
    <row r="4" spans="1:6" ht="21" customHeight="1" x14ac:dyDescent="0.2">
      <c r="A4" s="3" t="s">
        <v>113</v>
      </c>
      <c r="B4" s="139">
        <f>'Summary and sign-off'!B4:F4</f>
        <v>44743</v>
      </c>
      <c r="C4" s="139"/>
      <c r="D4" s="139"/>
      <c r="E4" s="139"/>
      <c r="F4" s="139"/>
    </row>
    <row r="5" spans="1:6" ht="21" customHeight="1" x14ac:dyDescent="0.2">
      <c r="A5" s="3" t="s">
        <v>114</v>
      </c>
      <c r="B5" s="139">
        <f>'Summary and sign-off'!B5:F5</f>
        <v>45107</v>
      </c>
      <c r="C5" s="139"/>
      <c r="D5" s="139"/>
      <c r="E5" s="139"/>
      <c r="F5" s="139"/>
    </row>
    <row r="6" spans="1:6" ht="21" customHeight="1" x14ac:dyDescent="0.2">
      <c r="A6" s="3" t="s">
        <v>157</v>
      </c>
      <c r="B6" s="134" t="s">
        <v>82</v>
      </c>
      <c r="C6" s="134"/>
      <c r="D6" s="134"/>
      <c r="E6" s="134"/>
      <c r="F6" s="134"/>
    </row>
    <row r="7" spans="1:6" ht="21" customHeight="1" x14ac:dyDescent="0.2">
      <c r="A7" s="3" t="s">
        <v>56</v>
      </c>
      <c r="B7" s="134"/>
      <c r="C7" s="134"/>
      <c r="D7" s="134"/>
      <c r="E7" s="134"/>
      <c r="F7" s="134"/>
    </row>
    <row r="8" spans="1:6" ht="36" customHeight="1" x14ac:dyDescent="0.2">
      <c r="A8" s="144" t="s">
        <v>158</v>
      </c>
      <c r="B8" s="144"/>
      <c r="C8" s="144"/>
      <c r="D8" s="144"/>
      <c r="E8" s="144"/>
      <c r="F8" s="144"/>
    </row>
    <row r="9" spans="1:6" ht="36" customHeight="1" x14ac:dyDescent="0.2">
      <c r="A9" s="152" t="s">
        <v>159</v>
      </c>
      <c r="B9" s="153"/>
      <c r="C9" s="153"/>
      <c r="D9" s="153"/>
      <c r="E9" s="153"/>
      <c r="F9" s="153"/>
    </row>
    <row r="10" spans="1:6" ht="39" customHeight="1" x14ac:dyDescent="0.2">
      <c r="A10" s="24" t="s">
        <v>119</v>
      </c>
      <c r="B10" s="112" t="s">
        <v>160</v>
      </c>
      <c r="C10" s="112" t="s">
        <v>161</v>
      </c>
      <c r="D10" s="112" t="s">
        <v>162</v>
      </c>
      <c r="E10" s="112" t="s">
        <v>163</v>
      </c>
      <c r="F10" s="112" t="s">
        <v>164</v>
      </c>
    </row>
    <row r="11" spans="1:6" s="2" customFormat="1" ht="25.5" x14ac:dyDescent="0.2">
      <c r="A11" s="124" t="s">
        <v>259</v>
      </c>
      <c r="B11" s="124" t="s">
        <v>260</v>
      </c>
      <c r="C11" s="124" t="s">
        <v>97</v>
      </c>
      <c r="D11" s="124" t="s">
        <v>261</v>
      </c>
      <c r="E11" s="124">
        <v>55</v>
      </c>
      <c r="F11" s="123"/>
    </row>
    <row r="12" spans="1:6" s="2" customFormat="1" x14ac:dyDescent="0.2">
      <c r="A12" s="124" t="s">
        <v>262</v>
      </c>
      <c r="B12" s="124" t="s">
        <v>263</v>
      </c>
      <c r="C12" s="124" t="s">
        <v>97</v>
      </c>
      <c r="D12" s="124" t="s">
        <v>264</v>
      </c>
      <c r="E12" s="124" t="s">
        <v>92</v>
      </c>
      <c r="F12" s="127"/>
    </row>
    <row r="13" spans="1:6" s="2" customFormat="1" ht="25.5" x14ac:dyDescent="0.2">
      <c r="A13" s="124" t="s">
        <v>265</v>
      </c>
      <c r="B13" s="124" t="s">
        <v>266</v>
      </c>
      <c r="C13" s="124" t="s">
        <v>97</v>
      </c>
      <c r="D13" s="124" t="s">
        <v>267</v>
      </c>
      <c r="E13" s="124" t="s">
        <v>92</v>
      </c>
      <c r="F13" s="127"/>
    </row>
    <row r="14" spans="1:6" s="2" customFormat="1" x14ac:dyDescent="0.2">
      <c r="A14" s="124" t="s">
        <v>268</v>
      </c>
      <c r="B14" s="124" t="s">
        <v>269</v>
      </c>
      <c r="C14" s="124" t="s">
        <v>97</v>
      </c>
      <c r="D14" s="124" t="s">
        <v>270</v>
      </c>
      <c r="E14" s="124" t="s">
        <v>92</v>
      </c>
      <c r="F14" s="127"/>
    </row>
    <row r="15" spans="1:6" s="2" customFormat="1" x14ac:dyDescent="0.2">
      <c r="A15" s="124" t="s">
        <v>271</v>
      </c>
      <c r="B15" s="124" t="s">
        <v>272</v>
      </c>
      <c r="C15" s="124" t="s">
        <v>97</v>
      </c>
      <c r="D15" s="124" t="s">
        <v>273</v>
      </c>
      <c r="E15" s="124" t="s">
        <v>92</v>
      </c>
      <c r="F15" s="127"/>
    </row>
    <row r="16" spans="1:6" s="2" customFormat="1" ht="25.5" x14ac:dyDescent="0.2">
      <c r="A16" s="124" t="s">
        <v>274</v>
      </c>
      <c r="B16" s="124" t="s">
        <v>275</v>
      </c>
      <c r="C16" s="124" t="s">
        <v>97</v>
      </c>
      <c r="D16" s="124" t="s">
        <v>267</v>
      </c>
      <c r="E16" s="124" t="s">
        <v>92</v>
      </c>
      <c r="F16" s="127"/>
    </row>
    <row r="17" spans="1:7" s="2" customFormat="1" x14ac:dyDescent="0.2">
      <c r="A17" s="124" t="s">
        <v>276</v>
      </c>
      <c r="B17" s="124" t="s">
        <v>277</v>
      </c>
      <c r="C17" s="124" t="s">
        <v>97</v>
      </c>
      <c r="D17" s="124" t="s">
        <v>278</v>
      </c>
      <c r="E17" s="124">
        <v>55</v>
      </c>
      <c r="F17" s="127"/>
    </row>
    <row r="18" spans="1:7" s="2" customFormat="1" x14ac:dyDescent="0.2">
      <c r="A18" s="124" t="s">
        <v>279</v>
      </c>
      <c r="B18" s="124" t="s">
        <v>280</v>
      </c>
      <c r="C18" s="124" t="s">
        <v>97</v>
      </c>
      <c r="D18" s="124" t="s">
        <v>281</v>
      </c>
      <c r="E18" s="124" t="s">
        <v>92</v>
      </c>
      <c r="F18" s="127"/>
    </row>
    <row r="19" spans="1:7" s="2" customFormat="1" x14ac:dyDescent="0.2">
      <c r="A19" s="124" t="s">
        <v>282</v>
      </c>
      <c r="B19" s="124" t="s">
        <v>283</v>
      </c>
      <c r="C19" s="124" t="s">
        <v>97</v>
      </c>
      <c r="D19" s="124" t="s">
        <v>205</v>
      </c>
      <c r="E19" s="124">
        <v>59</v>
      </c>
      <c r="F19" s="127"/>
    </row>
    <row r="20" spans="1:7" s="2" customFormat="1" x14ac:dyDescent="0.2">
      <c r="A20" s="124" t="s">
        <v>284</v>
      </c>
      <c r="B20" s="124" t="s">
        <v>285</v>
      </c>
      <c r="C20" s="124" t="s">
        <v>97</v>
      </c>
      <c r="D20" s="124" t="s">
        <v>270</v>
      </c>
      <c r="E20" s="124">
        <v>69</v>
      </c>
      <c r="F20" s="124"/>
    </row>
    <row r="21" spans="1:7" s="2" customFormat="1" ht="25.5" x14ac:dyDescent="0.2">
      <c r="A21" s="124" t="s">
        <v>286</v>
      </c>
      <c r="B21" s="124" t="s">
        <v>287</v>
      </c>
      <c r="C21" s="124" t="s">
        <v>97</v>
      </c>
      <c r="D21" s="124" t="s">
        <v>288</v>
      </c>
      <c r="E21" s="124" t="s">
        <v>289</v>
      </c>
      <c r="F21" s="124" t="s">
        <v>290</v>
      </c>
    </row>
    <row r="22" spans="1:7" s="2" customFormat="1" ht="25.5" x14ac:dyDescent="0.2">
      <c r="A22" s="124" t="s">
        <v>291</v>
      </c>
      <c r="B22" s="124" t="s">
        <v>292</v>
      </c>
      <c r="C22" s="124" t="s">
        <v>97</v>
      </c>
      <c r="D22" s="124" t="s">
        <v>293</v>
      </c>
      <c r="E22" s="124">
        <v>55</v>
      </c>
      <c r="F22" s="124"/>
    </row>
    <row r="23" spans="1:7" s="2" customFormat="1" x14ac:dyDescent="0.2">
      <c r="A23" s="124" t="s">
        <v>294</v>
      </c>
      <c r="B23" s="124" t="s">
        <v>295</v>
      </c>
      <c r="C23" s="124" t="s">
        <v>97</v>
      </c>
      <c r="D23" s="124" t="s">
        <v>296</v>
      </c>
      <c r="E23" s="124" t="s">
        <v>297</v>
      </c>
      <c r="F23" s="124"/>
    </row>
    <row r="24" spans="1:7" s="2" customFormat="1" x14ac:dyDescent="0.2">
      <c r="A24" s="124" t="s">
        <v>298</v>
      </c>
      <c r="B24" s="124" t="s">
        <v>299</v>
      </c>
      <c r="C24" s="124" t="s">
        <v>97</v>
      </c>
      <c r="D24" s="124" t="s">
        <v>300</v>
      </c>
      <c r="E24" s="124">
        <v>90</v>
      </c>
      <c r="F24" s="124"/>
    </row>
    <row r="25" spans="1:7" s="2" customFormat="1" x14ac:dyDescent="0.2">
      <c r="A25" s="124" t="s">
        <v>301</v>
      </c>
      <c r="B25" s="124" t="s">
        <v>302</v>
      </c>
      <c r="C25" s="124" t="s">
        <v>97</v>
      </c>
      <c r="D25" s="124" t="s">
        <v>300</v>
      </c>
      <c r="E25" s="124">
        <v>90</v>
      </c>
      <c r="F25" s="124"/>
    </row>
    <row r="26" spans="1:7" s="2" customFormat="1" x14ac:dyDescent="0.2">
      <c r="A26" s="117"/>
      <c r="B26" s="124"/>
      <c r="C26" s="125"/>
      <c r="D26" s="124"/>
      <c r="E26" s="126"/>
      <c r="F26" s="127"/>
    </row>
    <row r="27" spans="1:7" s="2" customFormat="1" hidden="1" x14ac:dyDescent="0.2">
      <c r="A27" s="94"/>
      <c r="B27" s="99"/>
      <c r="C27" s="101"/>
      <c r="D27" s="99"/>
      <c r="E27" s="102"/>
      <c r="F27" s="100"/>
    </row>
    <row r="28" spans="1:7" ht="34.5" customHeight="1" x14ac:dyDescent="0.2">
      <c r="A28" s="113" t="s">
        <v>165</v>
      </c>
      <c r="B28" s="114" t="s">
        <v>166</v>
      </c>
      <c r="C28" s="115">
        <f>C29+C30</f>
        <v>15</v>
      </c>
      <c r="D28" s="116" t="str">
        <f>IF(SUBTOTAL(3,C11:C27)=SUBTOTAL(103,C11:C27),'Summary and sign-off'!$A$48,'Summary and sign-off'!$A$49)</f>
        <v>Check - there are no hidden rows with data</v>
      </c>
      <c r="E28" s="140" t="str">
        <f>IF('Summary and sign-off'!F60='Summary and sign-off'!F54,'Summary and sign-off'!A52,'Summary and sign-off'!A50)</f>
        <v>Check - each entry provides sufficient information</v>
      </c>
      <c r="F28" s="140"/>
      <c r="G28" s="2"/>
    </row>
    <row r="29" spans="1:7" ht="25.5" customHeight="1" x14ac:dyDescent="0.25">
      <c r="A29" s="54"/>
      <c r="B29" s="55" t="s">
        <v>97</v>
      </c>
      <c r="C29" s="56">
        <f>COUNTIF(C11:C27,'Summary and sign-off'!A45)</f>
        <v>15</v>
      </c>
      <c r="D29" s="14"/>
      <c r="E29" s="15"/>
      <c r="F29" s="16"/>
    </row>
    <row r="30" spans="1:7" ht="25.5" customHeight="1" x14ac:dyDescent="0.25">
      <c r="A30" s="54"/>
      <c r="B30" s="55" t="s">
        <v>98</v>
      </c>
      <c r="C30" s="56">
        <f>COUNTIF(C11:C27,'Summary and sign-off'!A46)</f>
        <v>0</v>
      </c>
      <c r="D30" s="14"/>
      <c r="E30" s="15"/>
      <c r="F30" s="16"/>
    </row>
    <row r="31" spans="1:7" x14ac:dyDescent="0.2">
      <c r="A31" s="17"/>
      <c r="B31" s="18"/>
      <c r="C31" s="17"/>
      <c r="D31" s="19"/>
      <c r="E31" s="19"/>
      <c r="F31" s="17"/>
    </row>
    <row r="32" spans="1:7" x14ac:dyDescent="0.2">
      <c r="A32" s="18" t="s">
        <v>155</v>
      </c>
      <c r="B32" s="18"/>
      <c r="C32" s="18"/>
      <c r="D32" s="18"/>
      <c r="E32" s="18"/>
      <c r="F32" s="18"/>
    </row>
    <row r="33" spans="1:6" ht="12.6" customHeight="1" x14ac:dyDescent="0.2">
      <c r="A33" s="20" t="s">
        <v>133</v>
      </c>
      <c r="B33" s="17"/>
      <c r="C33" s="17"/>
      <c r="D33" s="17"/>
      <c r="E33" s="17"/>
    </row>
    <row r="34" spans="1:6" x14ac:dyDescent="0.2">
      <c r="A34" s="20" t="s">
        <v>80</v>
      </c>
      <c r="B34" s="19"/>
      <c r="C34" s="17"/>
      <c r="D34" s="17"/>
      <c r="E34" s="17"/>
      <c r="F34" s="17"/>
    </row>
    <row r="35" spans="1:6" x14ac:dyDescent="0.2">
      <c r="A35" s="20" t="s">
        <v>167</v>
      </c>
      <c r="B35" s="21"/>
      <c r="C35" s="21"/>
      <c r="D35" s="21"/>
      <c r="E35" s="21"/>
      <c r="F35" s="21"/>
    </row>
    <row r="36" spans="1:6" ht="12.75" customHeight="1" x14ac:dyDescent="0.2">
      <c r="A36" s="20" t="s">
        <v>168</v>
      </c>
      <c r="B36" s="17"/>
      <c r="C36" s="17"/>
      <c r="D36" s="17"/>
      <c r="E36" s="17"/>
      <c r="F36" s="17"/>
    </row>
    <row r="37" spans="1:6" ht="12.95" customHeight="1" x14ac:dyDescent="0.2">
      <c r="A37" s="20" t="s">
        <v>169</v>
      </c>
      <c r="B37" s="17"/>
      <c r="C37" s="17"/>
      <c r="D37" s="17"/>
      <c r="E37" s="17"/>
      <c r="F37" s="17"/>
    </row>
    <row r="38" spans="1:6" x14ac:dyDescent="0.2">
      <c r="A38" s="20" t="s">
        <v>170</v>
      </c>
      <c r="C38" s="17"/>
      <c r="D38" s="17"/>
      <c r="E38" s="17"/>
      <c r="F38" s="17"/>
    </row>
    <row r="39" spans="1:6" ht="12.75" customHeight="1" x14ac:dyDescent="0.2">
      <c r="A39" s="20" t="s">
        <v>148</v>
      </c>
      <c r="B39" s="20"/>
      <c r="C39" s="22"/>
      <c r="D39" s="22"/>
      <c r="E39" s="22"/>
      <c r="F39" s="22"/>
    </row>
    <row r="40" spans="1:6" ht="12.75" customHeight="1" x14ac:dyDescent="0.2">
      <c r="A40" s="20"/>
      <c r="B40" s="20"/>
      <c r="C40" s="22"/>
      <c r="D40" s="22"/>
      <c r="E40" s="22"/>
      <c r="F40" s="22"/>
    </row>
    <row r="41" spans="1:6" ht="12.75" hidden="1" customHeight="1" x14ac:dyDescent="0.2">
      <c r="A41" s="20"/>
      <c r="B41" s="20"/>
      <c r="C41" s="22"/>
      <c r="D41" s="22"/>
      <c r="E41" s="22"/>
      <c r="F41" s="22"/>
    </row>
    <row r="42" spans="1:6" x14ac:dyDescent="0.2"/>
    <row r="43" spans="1:6" x14ac:dyDescent="0.2"/>
    <row r="44" spans="1:6" hidden="1" x14ac:dyDescent="0.2">
      <c r="A44" s="18"/>
      <c r="B44" s="18"/>
      <c r="C44" s="18"/>
      <c r="D44" s="18"/>
      <c r="E44" s="18"/>
      <c r="F44" s="18"/>
    </row>
    <row r="45" spans="1:6" hidden="1" x14ac:dyDescent="0.2">
      <c r="A45" s="18"/>
      <c r="B45" s="18"/>
      <c r="C45" s="18"/>
      <c r="D45" s="18"/>
      <c r="E45" s="18"/>
      <c r="F45" s="18"/>
    </row>
    <row r="46" spans="1:6" hidden="1" x14ac:dyDescent="0.2">
      <c r="A46" s="18"/>
      <c r="B46" s="18"/>
      <c r="C46" s="18"/>
      <c r="D46" s="18"/>
      <c r="E46" s="18"/>
      <c r="F46" s="18"/>
    </row>
    <row r="47" spans="1:6" hidden="1" x14ac:dyDescent="0.2">
      <c r="A47" s="18"/>
      <c r="B47" s="18"/>
      <c r="C47" s="18"/>
      <c r="D47" s="18"/>
      <c r="E47" s="18"/>
      <c r="F47" s="18"/>
    </row>
    <row r="48" spans="1:6" hidden="1" x14ac:dyDescent="0.2">
      <c r="A48" s="18"/>
      <c r="B48" s="18"/>
      <c r="C48" s="18"/>
      <c r="D48" s="18"/>
      <c r="E48" s="18"/>
      <c r="F48" s="18"/>
    </row>
    <row r="51" x14ac:dyDescent="0.2"/>
    <row r="52" x14ac:dyDescent="0.2"/>
    <row r="53" x14ac:dyDescent="0.2"/>
    <row r="54" x14ac:dyDescent="0.2"/>
    <row r="55" x14ac:dyDescent="0.2"/>
  </sheetData>
  <sheetProtection sheet="1" formatCells="0" insertRows="0" deleteRows="0"/>
  <dataConsolidate/>
  <mergeCells count="10">
    <mergeCell ref="E28:F2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C11:C27</xm:sqref>
        </x14:dataValidation>
        <x14:dataValidation type="list" errorStyle="information" operator="greaterThan" allowBlank="1" showInputMessage="1" prompt="Provide specific $ value if possible" xr:uid="{00000000-0002-0000-0500-000003000000}">
          <x14:formula1>
            <xm:f>'Summary and sign-off'!$A$39:$A$44</xm:f>
          </x14:formula1>
          <xm:sqref>E11:E27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921e8b21d5d46a08b4ed8bc3773123b xmlns="1eb857db-5c67-47b7-8545-aa19c5d2ceac">
      <Terms xmlns="http://schemas.microsoft.com/office/infopath/2007/PartnerControls">
        <TermInfo xmlns="http://schemas.microsoft.com/office/infopath/2007/PartnerControls">
          <TermName xmlns="http://schemas.microsoft.com/office/infopath/2007/PartnerControls">SLT</TermName>
          <TermId xmlns="http://schemas.microsoft.com/office/infopath/2007/PartnerControls">542a0d42-ebc7-404f-ad9e-e9fe3a736d5c</TermId>
        </TermInfo>
      </Terms>
    </f921e8b21d5d46a08b4ed8bc3773123b>
    <p4f68ee493344f4e9716631b78aec2d1 xmlns="1eb857db-5c67-47b7-8545-aa19c5d2ceac">
      <Terms xmlns="http://schemas.microsoft.com/office/infopath/2007/PartnerControls">
        <TermInfo xmlns="http://schemas.microsoft.com/office/infopath/2007/PartnerControls">
          <TermName xmlns="http://schemas.microsoft.com/office/infopath/2007/PartnerControls">2022-23</TermName>
          <TermId xmlns="http://schemas.microsoft.com/office/infopath/2007/PartnerControls">d0f36937-5e3f-44bb-bfd0-17769004b828</TermId>
        </TermInfo>
      </Terms>
    </p4f68ee493344f4e9716631b78aec2d1>
    <gb67bd5314984263b7948735ab20f4d4 xmlns="1eb857db-5c67-47b7-8545-aa19c5d2ceac">
      <Terms xmlns="http://schemas.microsoft.com/office/infopath/2007/PartnerControls"/>
    </gb67bd5314984263b7948735ab20f4d4>
    <h91158e9ab1847f0a8bcd075e6c0b282 xmlns="1eb857db-5c67-47b7-8545-aa19c5d2ceac">
      <Terms xmlns="http://schemas.microsoft.com/office/infopath/2007/PartnerControls"/>
    </h91158e9ab1847f0a8bcd075e6c0b282>
    <k27bb8ca8acb40e6adabc24cc132eff2 xmlns="1eb857db-5c67-47b7-8545-aa19c5d2ceac">
      <Terms xmlns="http://schemas.microsoft.com/office/infopath/2007/PartnerControls">
        <TermInfo xmlns="http://schemas.microsoft.com/office/infopath/2007/PartnerControls">
          <TermName xmlns="http://schemas.microsoft.com/office/infopath/2007/PartnerControls">Audit year end</TermName>
          <TermId xmlns="http://schemas.microsoft.com/office/infopath/2007/PartnerControls">25d3baff-4aa6-455e-9170-1448add7bfa9</TermId>
        </TermInfo>
      </Terms>
    </k27bb8ca8acb40e6adabc24cc132eff2>
    <b873fbeb460c4a778aebc1986825785c xmlns="1eb857db-5c67-47b7-8545-aa19c5d2ceac">
      <Terms xmlns="http://schemas.microsoft.com/office/infopath/2007/PartnerControls">
        <TermInfo xmlns="http://schemas.microsoft.com/office/infopath/2007/PartnerControls">
          <TermName xmlns="http://schemas.microsoft.com/office/infopath/2007/PartnerControls">Yearly</TermName>
          <TermId xmlns="http://schemas.microsoft.com/office/infopath/2007/PartnerControls">c075db76-ace7-41f6-8b59-db8099645244</TermId>
        </TermInfo>
      </Terms>
    </b873fbeb460c4a778aebc1986825785c>
    <m2a1961ed2cc4e4bb3a1ba432cb3e43a xmlns="1eb857db-5c67-47b7-8545-aa19c5d2ceac">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c967359e-ba62-476b-b3c9-2370b68c754f</TermId>
        </TermInfo>
      </Terms>
    </m2a1961ed2cc4e4bb3a1ba432cb3e43a>
    <lfae9de2410d4efba2dc15289f148ae6 xmlns="1eb857db-5c67-47b7-8545-aa19c5d2ceac">
      <Terms xmlns="http://schemas.microsoft.com/office/infopath/2007/PartnerControls">
        <TermInfo xmlns="http://schemas.microsoft.com/office/infopath/2007/PartnerControls">
          <TermName xmlns="http://schemas.microsoft.com/office/infopath/2007/PartnerControls">Final/published</TermName>
          <TermId xmlns="http://schemas.microsoft.com/office/infopath/2007/PartnerControls">32686660-9c01-489e-8cfe-2347910d73e8</TermId>
        </TermInfo>
      </Terms>
    </lfae9de2410d4efba2dc15289f148ae6>
    <ob31ff9eba834e63898cb96b30a6940d xmlns="1eb857db-5c67-47b7-8545-aa19c5d2ceac">
      <Terms xmlns="http://schemas.microsoft.com/office/infopath/2007/PartnerControls"/>
    </ob31ff9eba834e63898cb96b30a6940d>
    <TaxCatchAll xmlns="1eb857db-5c67-47b7-8545-aa19c5d2ceac">
      <Value>98</Value>
      <Value>26</Value>
      <Value>9</Value>
      <Value>74</Value>
      <Value>5</Value>
      <Value>1</Value>
    </TaxCatchAll>
    <Period_x0020_End_x0020_Date xmlns="1eb857db-5c67-47b7-8545-aa19c5d2ceac">2023-06-29T12:00:00+00:00</Period_x0020_End_x0020_Date>
    <Month xmlns="1eb857db-5c67-47b7-8545-aa19c5d2ceac">June</Month>
  </documentManagement>
</p:properties>
</file>

<file path=customXml/item3.xml><?xml version="1.0" encoding="utf-8"?>
<ct:contentTypeSchema xmlns:ct="http://schemas.microsoft.com/office/2006/metadata/contentType" xmlns:ma="http://schemas.microsoft.com/office/2006/metadata/properties/metaAttributes" ct:_="" ma:_="" ma:contentTypeName="Finance" ma:contentTypeID="0x01010020C29750D968C84E8A532D49EE01BCE00200A34F3491A008D3489C62CF509F866DFF" ma:contentTypeVersion="45" ma:contentTypeDescription="" ma:contentTypeScope="" ma:versionID="138c206253bc4f8c2e76e811fa1622b9">
  <xsd:schema xmlns:xsd="http://www.w3.org/2001/XMLSchema" xmlns:xs="http://www.w3.org/2001/XMLSchema" xmlns:p="http://schemas.microsoft.com/office/2006/metadata/properties" xmlns:ns2="1eb857db-5c67-47b7-8545-aa19c5d2ceac" targetNamespace="http://schemas.microsoft.com/office/2006/metadata/properties" ma:root="true" ma:fieldsID="cb7038c13f0422d967b1d8b0c6c1a99b" ns2:_="">
    <xsd:import namespace="1eb857db-5c67-47b7-8545-aa19c5d2ceac"/>
    <xsd:element name="properties">
      <xsd:complexType>
        <xsd:sequence>
          <xsd:element name="documentManagement">
            <xsd:complexType>
              <xsd:all>
                <xsd:element ref="ns2:Month" minOccurs="0"/>
                <xsd:element ref="ns2:p4f68ee493344f4e9716631b78aec2d1" minOccurs="0"/>
                <xsd:element ref="ns2:lfae9de2410d4efba2dc15289f148ae6" minOccurs="0"/>
                <xsd:element ref="ns2:f921e8b21d5d46a08b4ed8bc3773123b" minOccurs="0"/>
                <xsd:element ref="ns2:ob31ff9eba834e63898cb96b30a6940d" minOccurs="0"/>
                <xsd:element ref="ns2:k27bb8ca8acb40e6adabc24cc132eff2" minOccurs="0"/>
                <xsd:element ref="ns2:m2a1961ed2cc4e4bb3a1ba432cb3e43a" minOccurs="0"/>
                <xsd:element ref="ns2:TaxCatchAll" minOccurs="0"/>
                <xsd:element ref="ns2:gb67bd5314984263b7948735ab20f4d4" minOccurs="0"/>
                <xsd:element ref="ns2:b873fbeb460c4a778aebc1986825785c" minOccurs="0"/>
                <xsd:element ref="ns2:TaxCatchAllLabel" minOccurs="0"/>
                <xsd:element ref="ns2:Period_x0020_End_x0020_Date" minOccurs="0"/>
                <xsd:element ref="ns2:h91158e9ab1847f0a8bcd075e6c0b28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b857db-5c67-47b7-8545-aa19c5d2ceac" elementFormDefault="qualified">
    <xsd:import namespace="http://schemas.microsoft.com/office/2006/documentManagement/types"/>
    <xsd:import namespace="http://schemas.microsoft.com/office/infopath/2007/PartnerControls"/>
    <xsd:element name="Month" ma:index="4" nillable="true" ma:displayName="Month" ma:default="" ma:format="Dropdown" ma:internalNam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p4f68ee493344f4e9716631b78aec2d1" ma:index="11" nillable="true" ma:taxonomy="true" ma:internalName="p4f68ee493344f4e9716631b78aec2d1" ma:taxonomyFieldName="Financial_x0020_Year" ma:displayName="Financial Year" ma:default="" ma:fieldId="{94f68ee4-9334-4f4e-9716-631b78aec2d1}" ma:sspId="454f842a-b86f-4341-96eb-b93a389407ca" ma:termSetId="f2ab3a33-8078-4bdf-b10a-f161a7e1105f" ma:anchorId="00000000-0000-0000-0000-000000000000" ma:open="false" ma:isKeyword="false">
      <xsd:complexType>
        <xsd:sequence>
          <xsd:element ref="pc:Terms" minOccurs="0" maxOccurs="1"/>
        </xsd:sequence>
      </xsd:complexType>
    </xsd:element>
    <xsd:element name="lfae9de2410d4efba2dc15289f148ae6" ma:index="13" nillable="true" ma:taxonomy="true" ma:internalName="lfae9de2410d4efba2dc15289f148ae6" ma:taxonomyFieldName="Status" ma:displayName="Status" ma:default="" ma:fieldId="{5fae9de2-410d-4efb-a2dc-15289f148ae6}" ma:sspId="454f842a-b86f-4341-96eb-b93a389407ca" ma:termSetId="4adf3782-1a58-40aa-bea2-d3846b2e31a4" ma:anchorId="00000000-0000-0000-0000-000000000000" ma:open="false" ma:isKeyword="false">
      <xsd:complexType>
        <xsd:sequence>
          <xsd:element ref="pc:Terms" minOccurs="0" maxOccurs="1"/>
        </xsd:sequence>
      </xsd:complexType>
    </xsd:element>
    <xsd:element name="f921e8b21d5d46a08b4ed8bc3773123b" ma:index="15" nillable="true" ma:taxonomy="true" ma:internalName="f921e8b21d5d46a08b4ed8bc3773123b" ma:taxonomyFieldName="Sub_x002d_category" ma:displayName="Sub-category" ma:default="" ma:fieldId="{f921e8b2-1d5d-46a0-8b4e-d8bc3773123b}" ma:sspId="454f842a-b86f-4341-96eb-b93a389407ca" ma:termSetId="2637e820-8aa6-40bf-8eb8-88dcf2ad46b3" ma:anchorId="00000000-0000-0000-0000-000000000000" ma:open="false" ma:isKeyword="false">
      <xsd:complexType>
        <xsd:sequence>
          <xsd:element ref="pc:Terms" minOccurs="0" maxOccurs="1"/>
        </xsd:sequence>
      </xsd:complexType>
    </xsd:element>
    <xsd:element name="ob31ff9eba834e63898cb96b30a6940d" ma:index="17" nillable="true" ma:taxonomy="true" ma:internalName="ob31ff9eba834e63898cb96b30a6940d" ma:taxonomyFieldName="Provider" ma:displayName="Provider" ma:default="" ma:fieldId="{8b31ff9e-ba83-4e63-898c-b96b30a6940d}" ma:sspId="454f842a-b86f-4341-96eb-b93a389407ca" ma:termSetId="a70b2eef-fe95-403f-a813-604efa1e59fc" ma:anchorId="00000000-0000-0000-0000-000000000000" ma:open="false" ma:isKeyword="false">
      <xsd:complexType>
        <xsd:sequence>
          <xsd:element ref="pc:Terms" minOccurs="0" maxOccurs="1"/>
        </xsd:sequence>
      </xsd:complexType>
    </xsd:element>
    <xsd:element name="k27bb8ca8acb40e6adabc24cc132eff2" ma:index="19" nillable="true" ma:taxonomy="true" ma:internalName="k27bb8ca8acb40e6adabc24cc132eff2" ma:taxonomyFieldName="Report_x0020_Type" ma:displayName="Report Type" ma:default="" ma:fieldId="{427bb8ca-8acb-40e6-adab-c24cc132eff2}" ma:sspId="454f842a-b86f-4341-96eb-b93a389407ca" ma:termSetId="685957b1-31ee-407e-8a06-5cc140a5acc4" ma:anchorId="00000000-0000-0000-0000-000000000000" ma:open="false" ma:isKeyword="false">
      <xsd:complexType>
        <xsd:sequence>
          <xsd:element ref="pc:Terms" minOccurs="0" maxOccurs="1"/>
        </xsd:sequence>
      </xsd:complexType>
    </xsd:element>
    <xsd:element name="m2a1961ed2cc4e4bb3a1ba432cb3e43a" ma:index="20" nillable="true" ma:taxonomy="true" ma:internalName="m2a1961ed2cc4e4bb3a1ba432cb3e43a" ma:taxonomyFieldName="Document_x0020_Type" ma:displayName="Document Type" ma:default="" ma:fieldId="{62a1961e-d2cc-4e4b-b3a1-ba432cb3e43a}" ma:sspId="454f842a-b86f-4341-96eb-b93a389407ca" ma:termSetId="9238d626-bce4-403a-9fc8-c18fa82d9b9b"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8f795f5-fca9-4593-b714-faaeef33d2c3}" ma:internalName="TaxCatchAll" ma:showField="CatchAllData" ma:web="dc8d7ee1-75b8-4f87-985b-7dbee2668825">
      <xsd:complexType>
        <xsd:complexContent>
          <xsd:extension base="dms:MultiChoiceLookup">
            <xsd:sequence>
              <xsd:element name="Value" type="dms:Lookup" maxOccurs="unbounded" minOccurs="0" nillable="true"/>
            </xsd:sequence>
          </xsd:extension>
        </xsd:complexContent>
      </xsd:complexType>
    </xsd:element>
    <xsd:element name="gb67bd5314984263b7948735ab20f4d4" ma:index="22" nillable="true" ma:taxonomy="true" ma:internalName="gb67bd5314984263b7948735ab20f4d4" ma:taxonomyFieldName="Finance_x0020_Category" ma:displayName="Finance Category" ma:default="" ma:fieldId="{0b67bd53-1498-4263-b794-8735ab20f4d4}" ma:sspId="454f842a-b86f-4341-96eb-b93a389407ca" ma:termSetId="091bee46-3f07-4578-9570-82f824f76692" ma:anchorId="00000000-0000-0000-0000-000000000000" ma:open="false" ma:isKeyword="false">
      <xsd:complexType>
        <xsd:sequence>
          <xsd:element ref="pc:Terms" minOccurs="0" maxOccurs="1"/>
        </xsd:sequence>
      </xsd:complexType>
    </xsd:element>
    <xsd:element name="b873fbeb460c4a778aebc1986825785c" ma:index="24" nillable="true" ma:taxonomy="true" ma:internalName="b873fbeb460c4a778aebc1986825785c" ma:taxonomyFieldName="Report_x0020_Frequency" ma:displayName="Report Frequency" ma:default="" ma:fieldId="{b873fbeb-460c-4a77-8aeb-c1986825785c}" ma:sspId="454f842a-b86f-4341-96eb-b93a389407ca" ma:termSetId="f58a9577-27c3-4ed7-9c97-ec75cc3231c9" ma:anchorId="00000000-0000-0000-0000-000000000000" ma:open="false" ma:isKeyword="false">
      <xsd:complexType>
        <xsd:sequence>
          <xsd:element ref="pc:Terms" minOccurs="0" maxOccurs="1"/>
        </xsd:sequence>
      </xsd:complexType>
    </xsd:element>
    <xsd:element name="TaxCatchAllLabel" ma:index="26" nillable="true" ma:displayName="Taxonomy Catch All Column1" ma:hidden="true" ma:list="{38f795f5-fca9-4593-b714-faaeef33d2c3}" ma:internalName="TaxCatchAllLabel" ma:readOnly="true" ma:showField="CatchAllDataLabel" ma:web="dc8d7ee1-75b8-4f87-985b-7dbee2668825">
      <xsd:complexType>
        <xsd:complexContent>
          <xsd:extension base="dms:MultiChoiceLookup">
            <xsd:sequence>
              <xsd:element name="Value" type="dms:Lookup" maxOccurs="unbounded" minOccurs="0" nillable="true"/>
            </xsd:sequence>
          </xsd:extension>
        </xsd:complexContent>
      </xsd:complexType>
    </xsd:element>
    <xsd:element name="Period_x0020_End_x0020_Date" ma:index="27" nillable="true" ma:displayName="Period End Date" ma:default="" ma:format="DateOnly" ma:internalName="Period_x0020_End_x0020_Date">
      <xsd:simpleType>
        <xsd:restriction base="dms:DateTime"/>
      </xsd:simpleType>
    </xsd:element>
    <xsd:element name="h91158e9ab1847f0a8bcd075e6c0b282" ma:index="28" nillable="true" ma:taxonomy="true" ma:internalName="h91158e9ab1847f0a8bcd075e6c0b282" ma:taxonomyFieldName="Action" ma:displayName="Action" ma:default="" ma:fieldId="{191158e9-ab18-47f0-a8bc-d075e6c0b282}" ma:sspId="454f842a-b86f-4341-96eb-b93a389407ca" ma:termSetId="2a6fd2c9-bdda-4194-8d91-a29f6f1c41d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454f842a-b86f-4341-96eb-b93a389407ca" ContentTypeId="0x01010020C29750D968C84E8A532D49EE01BCE002" PreviousValue="false"/>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1eb857db-5c67-47b7-8545-aa19c5d2ceac"/>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5508BE4-4976-453F-B768-47D5EAAF7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b857db-5c67-47b7-8545-aa19c5d2c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3C7378-CC58-445F-A36F-D5182CCA6BD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CE-Expense-Disclosure-Workbook-2023</dc:title>
  <dc:subject/>
  <dc:creator>mortensenm</dc:creator>
  <cp:keywords/>
  <dc:description>Version 7 - for review by SIT - ready 2/10/18</dc:description>
  <cp:lastModifiedBy>Snjezana Lipovac</cp:lastModifiedBy>
  <cp:revision/>
  <dcterms:created xsi:type="dcterms:W3CDTF">2010-10-17T20:59:02Z</dcterms:created>
  <dcterms:modified xsi:type="dcterms:W3CDTF">2024-09-30T04:02:29Z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0x01010020C29750D968C84E8A532D49EE01BCE00200A34F3491A008D3489C62CF509F866DFF</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ub-category">
    <vt:lpwstr>26;#SLT|542a0d42-ebc7-404f-ad9e-e9fe3a736d5c</vt:lpwstr>
  </property>
  <property fmtid="{D5CDD505-2E9C-101B-9397-08002B2CF9AE}" pid="12" name="Frequency">
    <vt:lpwstr/>
  </property>
  <property fmtid="{D5CDD505-2E9C-101B-9397-08002B2CF9AE}" pid="13" name="Report Type">
    <vt:lpwstr>9;#Audit year end|25d3baff-4aa6-455e-9170-1448add7bfa9</vt:lpwstr>
  </property>
  <property fmtid="{D5CDD505-2E9C-101B-9397-08002B2CF9AE}" pid="14" name="Financial Year">
    <vt:lpwstr>98;#2022-23|d0f36937-5e3f-44bb-bfd0-17769004b828</vt:lpwstr>
  </property>
  <property fmtid="{D5CDD505-2E9C-101B-9397-08002B2CF9AE}" pid="15" name="Action">
    <vt:lpwstr/>
  </property>
  <property fmtid="{D5CDD505-2E9C-101B-9397-08002B2CF9AE}" pid="16" name="Provider">
    <vt:lpwstr/>
  </property>
  <property fmtid="{D5CDD505-2E9C-101B-9397-08002B2CF9AE}" pid="17" name="Report Frequency">
    <vt:lpwstr>74;#Yearly|c075db76-ace7-41f6-8b59-db8099645244</vt:lpwstr>
  </property>
  <property fmtid="{D5CDD505-2E9C-101B-9397-08002B2CF9AE}" pid="18" name="l9e136910e5343489e00e7dfc90edc4a">
    <vt:lpwstr/>
  </property>
  <property fmtid="{D5CDD505-2E9C-101B-9397-08002B2CF9AE}" pid="19" name="Document Type">
    <vt:lpwstr>1;#Report|c967359e-ba62-476b-b3c9-2370b68c754f</vt:lpwstr>
  </property>
  <property fmtid="{D5CDD505-2E9C-101B-9397-08002B2CF9AE}" pid="20" name="Finance Category">
    <vt:lpwstr/>
  </property>
  <property fmtid="{D5CDD505-2E9C-101B-9397-08002B2CF9AE}" pid="21" name="Status">
    <vt:lpwstr>5;#Final/published|32686660-9c01-489e-8cfe-2347910d73e8</vt:lpwstr>
  </property>
  <property fmtid="{D5CDD505-2E9C-101B-9397-08002B2CF9AE}" pid="22" name="MSIP_Label_e0eca592-5208-4fbc-9d35-6ecd211438de_Enabled">
    <vt:lpwstr>true</vt:lpwstr>
  </property>
  <property fmtid="{D5CDD505-2E9C-101B-9397-08002B2CF9AE}" pid="23" name="MSIP_Label_e0eca592-5208-4fbc-9d35-6ecd211438de_SetDate">
    <vt:lpwstr>2023-07-17T23:17:27Z</vt:lpwstr>
  </property>
  <property fmtid="{D5CDD505-2E9C-101B-9397-08002B2CF9AE}" pid="24" name="MSIP_Label_e0eca592-5208-4fbc-9d35-6ecd211438de_Method">
    <vt:lpwstr>Standard</vt:lpwstr>
  </property>
  <property fmtid="{D5CDD505-2E9C-101B-9397-08002B2CF9AE}" pid="25" name="MSIP_Label_e0eca592-5208-4fbc-9d35-6ecd211438de_Name">
    <vt:lpwstr>Creative - Unclassified</vt:lpwstr>
  </property>
  <property fmtid="{D5CDD505-2E9C-101B-9397-08002B2CF9AE}" pid="26" name="MSIP_Label_e0eca592-5208-4fbc-9d35-6ecd211438de_SiteId">
    <vt:lpwstr>b8741af0-9558-487e-af8e-663df027f209</vt:lpwstr>
  </property>
  <property fmtid="{D5CDD505-2E9C-101B-9397-08002B2CF9AE}" pid="27" name="MSIP_Label_e0eca592-5208-4fbc-9d35-6ecd211438de_ActionId">
    <vt:lpwstr>2f247e7a-ca25-4b28-b31e-2caf64214ad5</vt:lpwstr>
  </property>
  <property fmtid="{D5CDD505-2E9C-101B-9397-08002B2CF9AE}" pid="28" name="MSIP_Label_e0eca592-5208-4fbc-9d35-6ecd211438de_ContentBits">
    <vt:lpwstr>0</vt:lpwstr>
  </property>
  <property fmtid="{D5CDD505-2E9C-101B-9397-08002B2CF9AE}" pid="29" name="MediaServiceImageTags">
    <vt:lpwstr/>
  </property>
  <property fmtid="{D5CDD505-2E9C-101B-9397-08002B2CF9AE}" pid="30" name="lcf76f155ced4ddcb4097134ff3c332f">
    <vt:lpwstr/>
  </property>
</Properties>
</file>