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nzdc02\Anguse$\My Documents\"/>
    </mc:Choice>
  </mc:AlternateContent>
  <xr:revisionPtr revIDLastSave="0" documentId="8_{D7516C06-F680-43B9-8958-7C9F92298A3F}" xr6:coauthVersionLast="47" xr6:coauthVersionMax="47" xr10:uidLastSave="{00000000-0000-0000-0000-000000000000}"/>
  <bookViews>
    <workbookView xWindow="780" yWindow="780" windowWidth="21600" windowHeight="11250" firstSheet="1"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benefits'!$A$1:$F$36</definedName>
    <definedName name="_xlnm.Print_Area" localSheetId="0">'Guidance for agencies'!$A$1:$A$49</definedName>
    <definedName name="_xlnm.Print_Area" localSheetId="3">Hospitality!$A$1:$E$34</definedName>
    <definedName name="_xlnm.Print_Area" localSheetId="1">'Summary and sign-off'!$A$1:$F$23</definedName>
    <definedName name="_xlnm.Print_Area" localSheetId="2">Travel!$A$1:$E$156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3" l="1"/>
  <c r="B108" i="1"/>
  <c r="B102" i="1"/>
  <c r="B97" i="1"/>
  <c r="B70" i="1"/>
  <c r="B92" i="1"/>
  <c r="B87" i="1"/>
  <c r="B76" i="1"/>
  <c r="B56" i="1"/>
  <c r="B64" i="1"/>
  <c r="B51" i="1"/>
  <c r="B48" i="1"/>
  <c r="B30" i="1"/>
  <c r="B29" i="1"/>
  <c r="D25" i="4" l="1"/>
  <c r="C25" i="3"/>
  <c r="C27" i="2"/>
  <c r="C118" i="1"/>
  <c r="C145" i="1"/>
  <c r="C16" i="1"/>
  <c r="B6" i="13" l="1"/>
  <c r="E60" i="13"/>
  <c r="C60" i="13"/>
  <c r="C27" i="4"/>
  <c r="C26" i="4"/>
  <c r="B60" i="13" l="1"/>
  <c r="B59" i="13"/>
  <c r="D59" i="13"/>
  <c r="B58" i="13"/>
  <c r="D58" i="13"/>
  <c r="D57" i="13"/>
  <c r="B57" i="13"/>
  <c r="D56" i="13"/>
  <c r="B56" i="13"/>
  <c r="D55" i="13"/>
  <c r="B55" i="13"/>
  <c r="B2" i="4"/>
  <c r="B3" i="4"/>
  <c r="B2" i="3"/>
  <c r="B3" i="3"/>
  <c r="B2" i="2"/>
  <c r="B3" i="2"/>
  <c r="B2" i="1"/>
  <c r="B3" i="1"/>
  <c r="F58" i="13" l="1"/>
  <c r="D27" i="2" s="1"/>
  <c r="F60" i="13"/>
  <c r="E25" i="4" s="1"/>
  <c r="F59" i="13"/>
  <c r="D25" i="3" s="1"/>
  <c r="F57" i="13"/>
  <c r="D145" i="1" s="1"/>
  <c r="F56" i="13"/>
  <c r="D118" i="1" s="1"/>
  <c r="F55" i="13"/>
  <c r="D16" i="1" s="1"/>
  <c r="C13" i="13"/>
  <c r="C12" i="13"/>
  <c r="C16" i="13" l="1"/>
  <c r="C17" i="13"/>
  <c r="B5" i="4" l="1"/>
  <c r="B4" i="4"/>
  <c r="B5" i="3"/>
  <c r="B4" i="3"/>
  <c r="B5" i="2"/>
  <c r="B4" i="2"/>
  <c r="B5" i="1"/>
  <c r="B4" i="1"/>
  <c r="C15" i="13" l="1"/>
  <c r="F12" i="13" l="1"/>
  <c r="C25" i="4"/>
  <c r="F11" i="13" s="1"/>
  <c r="F13" i="13" l="1"/>
  <c r="B145" i="1"/>
  <c r="B17" i="13" s="1"/>
  <c r="B118" i="1"/>
  <c r="B16" i="13" s="1"/>
  <c r="B16" i="1"/>
  <c r="B15" i="13" s="1"/>
  <c r="B25" i="3" l="1"/>
  <c r="B13" i="13" s="1"/>
  <c r="B27" i="2"/>
  <c r="B12" i="13" s="1"/>
  <c r="B11" i="13" l="1"/>
  <c r="B1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9"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121"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<sst xmlns="http://schemas.openxmlformats.org/spreadsheetml/2006/main" count="662" uniqueCount="265">
  <si>
    <t>Secretary and Chief Executive Expense Disclosures: A Guide for Agency Staff</t>
  </si>
  <si>
    <t>Please refer to the link below for guidance in helping you to complete the workbook</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</si>
  <si>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</si>
  <si>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</si>
  <si>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</si>
  <si>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</si>
  <si>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</si>
  <si>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</si>
  <si>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</si>
  <si>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</si>
  <si>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</si>
  <si>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</si>
  <si>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</si>
  <si>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</si>
  <si>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</si>
  <si>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</si>
  <si>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</si>
  <si>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</si>
  <si>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</si>
  <si>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</si>
  <si>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</si>
  <si>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</si>
  <si>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</si>
  <si>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</si>
  <si>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</si>
  <si>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</si>
  <si>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</si>
  <si>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</si>
  <si>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</si>
  <si>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</si>
  <si>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</si>
  <si>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</si>
  <si>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</si>
  <si>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</si>
  <si>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</si>
  <si>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</si>
  <si>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</si>
  <si>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</si>
  <si>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</si>
  <si>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</si>
  <si>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</si>
  <si>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</si>
  <si>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</si>
  <si>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</si>
  <si>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</si>
  <si>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</si>
  <si>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</si>
  <si>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</si>
  <si>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</si>
  <si>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</si>
  <si>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</si>
  <si>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</si>
  <si>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</si>
  <si>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</si>
  <si>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</si>
  <si>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</si>
  <si>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</si>
  <si>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</si>
  <si>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</si>
  <si>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</si>
  <si>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</si>
  <si>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</si>
  <si>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</si>
  <si>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</si>
  <si>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</si>
  <si>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</si>
  <si>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</si>
  <si>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</si>
  <si>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</si>
  <si>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</si>
  <si>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</si>
  <si>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</si>
  <si>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</si>
  <si>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</si>
  <si>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</si>
  <si>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</si>
  <si>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</si>
  <si>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</si>
  <si>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</si>
  <si>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</si>
  <si>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</si>
  <si>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</si>
  <si>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</si>
  <si>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</si>
  <si>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</si>
  <si>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</si>
  <si>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</si>
  <si>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</si>
  <si>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</si>
  <si>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</si>
  <si>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</si>
  <si>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</si>
  <si>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</si>
  <si>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</si>
  <si>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</si>
  <si>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</si>
  <si>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</si>
  <si>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</si>
  <si>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</si>
  <si>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</si>
  <si>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</si>
  <si>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</si>
  <si>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</si>
  <si>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</si>
  <si>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</si>
  <si>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</si>
  <si>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</si>
  <si>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</si>
  <si>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</si>
  <si>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</si>
  <si>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</si>
  <si>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</si>
  <si>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</si>
  <si>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</si>
  <si>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</si>
  <si>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</si>
  <si>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</si>
  <si>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</si>
  <si>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</si>
  <si>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</si>
  <si>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</si>
  <si>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</si>
  <si>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</si>
  <si>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</si>
  <si>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</si>
  <si>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</si>
  <si>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</si>
  <si>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</si>
  <si>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</si>
  <si>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</si>
  <si>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</si>
  <si>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</si>
  <si>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</si>
  <si>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</si>
  <si>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</si>
  <si>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</si>
  <si>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</si>
  <si>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</si>
  <si>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</si>
  <si>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</si>
  <si>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</si>
  <si>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</si>
  <si>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</si>
  <si>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</si>
  <si>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</si>
  <si>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</si>
  <si>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</si>
  <si>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</si>
  <si>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</si>
  <si>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</si>
  <si>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</si>
  <si>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</si>
  <si>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</si>
  <si>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</si>
  <si>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</si>
  <si>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</si>
  <si>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</si>
  <si>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</si>
  <si>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</si>
  <si>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</si>
  <si>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</si>
  <si>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</si>
  <si>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</si>
  <si>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</si>
  <si>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</si>
  <si>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</si>
  <si>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</si>
  <si>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Please complete this Excel workbook for your Chief Executive's gifts, benefits and expenses.</t>
  </si>
  <si>
    <t>https://www.publicservice.govt.nz/assets/DirectoryFile/Chief-executive-gifts-benefits-and-expenses-disclosures-A-guide-for-agency-staff.pdf</t>
  </si>
  <si>
    <t>Creative New Zealand</t>
  </si>
  <si>
    <t>Stephen Wainwright</t>
  </si>
  <si>
    <t>Taxi</t>
  </si>
  <si>
    <t>Wellington</t>
  </si>
  <si>
    <t>Flight</t>
  </si>
  <si>
    <t>Auckland</t>
  </si>
  <si>
    <t>NA</t>
  </si>
  <si>
    <t>Christchurch</t>
  </si>
  <si>
    <t>Rotorua</t>
  </si>
  <si>
    <t>Napier</t>
  </si>
  <si>
    <t>Hotel</t>
  </si>
  <si>
    <t>Bus</t>
  </si>
  <si>
    <t>15-17 Jul 2024</t>
  </si>
  <si>
    <t>Staff Meeting in Auckland Office</t>
  </si>
  <si>
    <t>Per Diems</t>
  </si>
  <si>
    <t>Lunch for 2</t>
  </si>
  <si>
    <t>22-24 Jul 2024</t>
  </si>
  <si>
    <t>Coffee for 2</t>
  </si>
  <si>
    <t>Funeral for employee</t>
  </si>
  <si>
    <t>9-12 August 2024</t>
  </si>
  <si>
    <t>Mahi Whakatau for Senior Staff member</t>
  </si>
  <si>
    <t xml:space="preserve">Attend Arts Council Chair's Stakeholder Meeting </t>
  </si>
  <si>
    <t>Dinner for 1</t>
  </si>
  <si>
    <t>Breakfast for 1</t>
  </si>
  <si>
    <t>29-30 October 2024</t>
  </si>
  <si>
    <t>Te Waka Toi Awards Recipient Interview</t>
  </si>
  <si>
    <t>8-10 November 2024</t>
  </si>
  <si>
    <t>Whanganui</t>
  </si>
  <si>
    <t>Mileage</t>
  </si>
  <si>
    <t>Lunch for 1</t>
  </si>
  <si>
    <t>10-11 December 2024</t>
  </si>
  <si>
    <t>Lunch x 1</t>
  </si>
  <si>
    <t>Dinner x 2</t>
  </si>
  <si>
    <t>Meeting with CNZ's new CEO</t>
  </si>
  <si>
    <t>Breakfast x 2</t>
  </si>
  <si>
    <t>18-21 February 2025</t>
  </si>
  <si>
    <t>Ferry</t>
  </si>
  <si>
    <t>New Plymouth</t>
  </si>
  <si>
    <t>27 February-2 March 2025</t>
  </si>
  <si>
    <t>Arts Council Meeting and stakeholder meetings</t>
  </si>
  <si>
    <t xml:space="preserve">Stakeholder meeetings Auckland </t>
  </si>
  <si>
    <t>Attend opening functions at Sarjeant Gallery</t>
  </si>
  <si>
    <t xml:space="preserve">Sector Engagement </t>
  </si>
  <si>
    <t>Ngati Whatua &amp; Toi Ngapuhi huis, stakeholder meetings</t>
  </si>
  <si>
    <t>All in For Arts Napier</t>
  </si>
  <si>
    <t>24-25 March 2025</t>
  </si>
  <si>
    <t>Attend Te Matatini New Plymouth</t>
  </si>
  <si>
    <t>8-10 April 2025</t>
  </si>
  <si>
    <t>Stakeholder Meetings</t>
  </si>
  <si>
    <t>All in For Arts Christchurch and stakeholder meetings</t>
  </si>
  <si>
    <t>Auckland Arts Festival and stakeholder meetings</t>
  </si>
  <si>
    <t>17-20 March 2025</t>
  </si>
  <si>
    <t>27-28 November 2024</t>
  </si>
  <si>
    <t>Meeting at Parliament with Minister Goldsmith</t>
  </si>
  <si>
    <t>12-14 March 2025</t>
  </si>
  <si>
    <t>Attend Maorilands Powhiri and Hui</t>
  </si>
  <si>
    <t>Mileage Allowance</t>
  </si>
  <si>
    <t>Otaki</t>
  </si>
  <si>
    <t>Building relationships - meeting with Jonathan Bielski,  CEO Auckland Theatre Co</t>
  </si>
  <si>
    <t>Breakfast for 2</t>
  </si>
  <si>
    <t>Building relationships - meeting with Kirsten Mason, NZSO and MU</t>
  </si>
  <si>
    <t>Lunch for 3</t>
  </si>
  <si>
    <t>Ticket</t>
  </si>
  <si>
    <t>Bats 35th Birthday</t>
  </si>
  <si>
    <t>Building Relationships - meeting with Te Waka Toi recipient, Rangi-Po Ihakara</t>
  </si>
  <si>
    <t>Dinner for 8</t>
  </si>
  <si>
    <t>breakfast for 2</t>
  </si>
  <si>
    <t>lunch for 2</t>
  </si>
  <si>
    <t>Building relationships - meeting with Cameron Harland CE, NZ on Air</t>
  </si>
  <si>
    <t>Building relationships - meeting with Jo Blair, Brown Bread</t>
  </si>
  <si>
    <t>Afternoon Tea for 2</t>
  </si>
  <si>
    <t>Team Building - meeting with Lawrence Green, leadership consultant</t>
  </si>
  <si>
    <t>Building relationships - meeting with Jason Delamore, CE Lotto NZ &amp; AE</t>
  </si>
  <si>
    <t>Building relationships - meeting with Kena Duignan, Wesley Community Action</t>
  </si>
  <si>
    <t>Building relationships - meeting with Jonathan Hendry, Bats Theatre</t>
  </si>
  <si>
    <t>Building relationships - meeting with Cat Ruka, Basement Theatre</t>
  </si>
  <si>
    <t>Dinner for 2</t>
  </si>
  <si>
    <t>Event Ticket</t>
  </si>
  <si>
    <t>Event Ticket x 2 - Dawn Raids by Oscar Kightley</t>
  </si>
  <si>
    <t>Event Ticket x 2 - Triptych 3 - Untamed Hope</t>
  </si>
  <si>
    <t>Event Ticket x 2 -Flight of Fancy</t>
  </si>
  <si>
    <t>Event Ticket x 2 - Kōpū</t>
  </si>
  <si>
    <t>Event Ticket x 2 - A Modern Hero</t>
  </si>
  <si>
    <t>Event Ticket x 2 Love: Mum</t>
  </si>
  <si>
    <t>Event Ticket x 2 A Mixtape for Maladies</t>
  </si>
  <si>
    <t>Event Ticket x 2 Camille O'Sullivan - Loveletter</t>
  </si>
  <si>
    <t>Event Ticket x 2 Romantic Brahms</t>
  </si>
  <si>
    <t>Christchurch Symphony Orchestra &amp; Che Fu</t>
  </si>
  <si>
    <t xml:space="preserve">Pacific Underground </t>
  </si>
  <si>
    <t>NZTrio</t>
  </si>
  <si>
    <t>BATS Theatre</t>
  </si>
  <si>
    <t>Te Pou Theatre</t>
  </si>
  <si>
    <t>Orchestra Wellington</t>
  </si>
  <si>
    <t>NZ Fringe Festival</t>
  </si>
  <si>
    <t>Auckland Arts Festival</t>
  </si>
  <si>
    <t>Auckland Philharmonia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</si>
</sst>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6">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27" fillId="0" borderId="0" xfId="0" applyFont="1" applyAlignment="1">
      <alignment horizontal="left"/>
    </xf>
    <xf numFmtId="0" fontId="0" fillId="0" borderId="0" xfId="0" applyAlignment="1">
      <alignment horizontal="left"/>
    </xf>
    <xf numFmtId="0" fontId="10" fillId="0" borderId="0" xfId="1" applyFill="1" applyAlignment="1">
      <alignment wrapText="1"/>
    </xf>
    <xf numFmtId="0" fontId="15" fillId="0" borderId="0" xfId="0" applyFont="1" applyAlignment="1">
      <alignment horizontal="left"/>
    </xf>
    <xf numFmtId="167" fontId="15" fillId="10" borderId="3" xfId="0" applyNumberFormat="1" applyFont="1" applyFill="1" applyBorder="1" applyAlignment="1" applyProtection="1">
      <alignment horizontal="right" vertical="center"/>
      <protection locked="0"/>
    </xf>
    <xf numFmtId="16" fontId="15" fillId="10" borderId="4" xfId="0" applyNumberFormat="1" applyFont="1" applyFill="1" applyBorder="1" applyAlignment="1" applyProtection="1">
      <alignment vertical="center" wrapText="1"/>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ata.govt.nz/toolkit/how-do-i-add-or-update-our-chief-executive-expenses/" TargetMode="External"/><Relationship Id="rId2" Type="http://schemas.openxmlformats.org/officeDocument/2006/relationships/hyperlink" Target="mailto:info@data.govt.nz" TargetMode="External"/><Relationship Id="rId1" Type="http://schemas.openxmlformats.org/officeDocument/2006/relationships/hyperlink" Target="https://www.data.govt.nz/toolkit/how-do-i-add-or-update-our-chief-executive-expenses/" TargetMode="External"/><Relationship Id="rId5" Type="http://schemas.openxmlformats.org/officeDocument/2006/relationships/printerSettings" Target="../printerSettings/printerSettings1.bin"/><Relationship Id="rId4" Type="http://schemas.openxmlformats.org/officeDocument/2006/relationships/hyperlink" Target="https://www.publicservice.govt.nz/assets/DirectoryFile/Chief-executive-gifts-benefits-and-expenses-disclosures-A-guide-for-agency-staff.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4"/>
  <sheetViews>
    <sheetView zoomScaleNormal="100" workbookViewId="0">
      <selection activeCell="B14" sqref="B14"/>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s="130" customFormat="1" ht="23.25" customHeight="1" x14ac:dyDescent="0.2">
      <c r="A2" s="132" t="s">
        <v>1</v>
      </c>
      <c r="B2" s="129"/>
    </row>
    <row r="3" spans="1:2" ht="33" customHeight="1" x14ac:dyDescent="0.2">
      <c r="A3" s="131" t="s">
        <v>168</v>
      </c>
    </row>
    <row r="4" spans="1:2" ht="23.25" customHeight="1" x14ac:dyDescent="0.2">
      <c r="A4" s="127" t="s">
        <v>2</v>
      </c>
    </row>
    <row r="5" spans="1:2" ht="23.25" customHeight="1" x14ac:dyDescent="0.2">
      <c r="A5" s="42" t="s">
        <v>3</v>
      </c>
    </row>
    <row r="6" spans="1:2" ht="17.25" customHeight="1" x14ac:dyDescent="0.2">
      <c r="A6" s="43" t="s">
        <v>4</v>
      </c>
    </row>
    <row r="7" spans="1:2" ht="17.25" customHeight="1" x14ac:dyDescent="0.2">
      <c r="A7" s="43" t="s">
        <v>5</v>
      </c>
    </row>
    <row r="8" spans="1:2" ht="23.25" customHeight="1" x14ac:dyDescent="0.2">
      <c r="A8" s="42" t="s">
        <v>6</v>
      </c>
      <c r="B8" s="68" t="s">
        <v>7</v>
      </c>
    </row>
    <row r="9" spans="1:2" ht="17.25" customHeight="1" x14ac:dyDescent="0.2">
      <c r="A9" s="44" t="s">
        <v>8</v>
      </c>
    </row>
    <row r="10" spans="1:2" ht="17.25" customHeight="1" x14ac:dyDescent="0.2">
      <c r="A10" s="43" t="s">
        <v>9</v>
      </c>
    </row>
    <row r="11" spans="1:2" ht="17.25" customHeight="1" x14ac:dyDescent="0.2">
      <c r="A11" s="43" t="s">
        <v>10</v>
      </c>
    </row>
    <row r="12" spans="1:2" ht="17.25" customHeight="1" x14ac:dyDescent="0.2">
      <c r="A12" s="45" t="s">
        <v>11</v>
      </c>
    </row>
    <row r="13" spans="1:2" ht="17.25" customHeight="1" x14ac:dyDescent="0.2">
      <c r="A13" s="43" t="s">
        <v>12</v>
      </c>
    </row>
    <row r="14" spans="1:2" ht="23.25" customHeight="1" x14ac:dyDescent="0.2">
      <c r="A14" s="42" t="s">
        <v>13</v>
      </c>
    </row>
    <row r="15" spans="1:2" ht="17.25" customHeight="1" x14ac:dyDescent="0.2">
      <c r="A15" s="45" t="s">
        <v>14</v>
      </c>
    </row>
    <row r="16" spans="1:2" ht="17.25" customHeight="1" x14ac:dyDescent="0.2">
      <c r="A16" s="45" t="s">
        <v>15</v>
      </c>
    </row>
    <row r="17" spans="1:1" ht="17.25" customHeight="1" x14ac:dyDescent="0.2">
      <c r="A17" s="64" t="s">
        <v>16</v>
      </c>
    </row>
    <row r="18" spans="1:1" ht="23.25" customHeight="1" x14ac:dyDescent="0.2">
      <c r="A18" s="42" t="s">
        <v>17</v>
      </c>
    </row>
    <row r="19" spans="1:1" ht="17.25" customHeight="1" x14ac:dyDescent="0.2">
      <c r="A19" s="46" t="s">
        <v>18</v>
      </c>
    </row>
    <row r="20" spans="1:1" ht="23.25" customHeight="1" x14ac:dyDescent="0.2">
      <c r="A20" s="42" t="s">
        <v>19</v>
      </c>
    </row>
    <row r="21" spans="1:1" ht="17.25" customHeight="1" x14ac:dyDescent="0.2">
      <c r="A21" s="47" t="s">
        <v>20</v>
      </c>
    </row>
    <row r="22" spans="1:1" ht="32.25" customHeight="1" x14ac:dyDescent="0.2">
      <c r="A22" s="45" t="s">
        <v>21</v>
      </c>
    </row>
    <row r="23" spans="1:1" ht="17.25" customHeight="1" x14ac:dyDescent="0.2">
      <c r="A23" s="47" t="s">
        <v>22</v>
      </c>
    </row>
    <row r="24" spans="1:1" ht="32.25" customHeight="1" x14ac:dyDescent="0.2">
      <c r="A24" s="45" t="s">
        <v>23</v>
      </c>
    </row>
    <row r="25" spans="1:1" ht="17.25" customHeight="1" x14ac:dyDescent="0.2">
      <c r="A25" s="47" t="s">
        <v>24</v>
      </c>
    </row>
    <row r="26" spans="1:1" ht="17.25" customHeight="1" x14ac:dyDescent="0.2">
      <c r="A26" s="45" t="s">
        <v>25</v>
      </c>
    </row>
    <row r="27" spans="1:1" ht="17.25" customHeight="1" x14ac:dyDescent="0.2">
      <c r="A27" s="47" t="s">
        <v>26</v>
      </c>
    </row>
    <row r="28" spans="1:1" ht="32.25" customHeight="1" x14ac:dyDescent="0.2">
      <c r="A28" s="45" t="s">
        <v>27</v>
      </c>
    </row>
    <row r="29" spans="1:1" ht="32.25" customHeight="1" x14ac:dyDescent="0.2">
      <c r="A29" s="44" t="s">
        <v>28</v>
      </c>
    </row>
    <row r="30" spans="1:1" ht="17.25" customHeight="1" x14ac:dyDescent="0.2">
      <c r="A30" s="47" t="s">
        <v>29</v>
      </c>
    </row>
    <row r="31" spans="1:1" ht="32.25" customHeight="1" x14ac:dyDescent="0.2">
      <c r="A31" s="45" t="s">
        <v>30</v>
      </c>
    </row>
    <row r="32" spans="1:1" ht="32.25" customHeight="1" x14ac:dyDescent="0.2">
      <c r="A32" s="45" t="s">
        <v>31</v>
      </c>
    </row>
    <row r="33" spans="1:1" ht="32.25" customHeight="1" x14ac:dyDescent="0.2">
      <c r="A33" s="45" t="s">
        <v>32</v>
      </c>
    </row>
    <row r="34" spans="1:1" ht="22.5" customHeight="1" x14ac:dyDescent="0.2">
      <c r="A34" s="42" t="s">
        <v>33</v>
      </c>
    </row>
    <row r="35" spans="1:1" ht="17.25" customHeight="1" x14ac:dyDescent="0.2">
      <c r="A35" s="48" t="s">
        <v>167</v>
      </c>
    </row>
    <row r="36" spans="1:1" ht="17.25" customHeight="1" x14ac:dyDescent="0.2">
      <c r="A36" s="48" t="s">
        <v>34</v>
      </c>
    </row>
    <row r="37" spans="1:1" ht="17.25" customHeight="1" x14ac:dyDescent="0.2">
      <c r="A37" s="46" t="s">
        <v>35</v>
      </c>
    </row>
    <row r="38" spans="1:1" ht="32.25" customHeight="1" x14ac:dyDescent="0.2">
      <c r="A38" s="46" t="s">
        <v>36</v>
      </c>
    </row>
    <row r="39" spans="1:1" ht="32.25" customHeight="1" x14ac:dyDescent="0.2">
      <c r="A39" s="46" t="s">
        <v>37</v>
      </c>
    </row>
    <row r="40" spans="1:1" ht="17.25" customHeight="1" x14ac:dyDescent="0.2">
      <c r="A40" s="49" t="s">
        <v>38</v>
      </c>
    </row>
    <row r="41" spans="1:1" ht="32.25" customHeight="1" x14ac:dyDescent="0.2">
      <c r="A41" s="45" t="s">
        <v>39</v>
      </c>
    </row>
    <row r="42" spans="1:1" ht="32.25" customHeight="1" x14ac:dyDescent="0.2">
      <c r="A42" s="45" t="s">
        <v>40</v>
      </c>
    </row>
    <row r="43" spans="1:1" ht="32.25" customHeight="1" x14ac:dyDescent="0.2">
      <c r="A43" s="46" t="s">
        <v>41</v>
      </c>
    </row>
    <row r="44" spans="1:1" ht="17.25" customHeight="1" x14ac:dyDescent="0.2">
      <c r="A44" s="46" t="s">
        <v>42</v>
      </c>
    </row>
    <row r="45" spans="1:1" x14ac:dyDescent="0.2">
      <c r="A45" s="46" t="s">
        <v>43</v>
      </c>
    </row>
    <row r="46" spans="1:1" ht="22.5" customHeight="1" x14ac:dyDescent="0.2">
      <c r="A46" s="42" t="s">
        <v>44</v>
      </c>
    </row>
    <row r="47" spans="1:1" ht="17.25" customHeight="1" x14ac:dyDescent="0.2">
      <c r="A47" s="50" t="s">
        <v>45</v>
      </c>
    </row>
    <row r="48" spans="1:1" ht="17.25" customHeight="1" x14ac:dyDescent="0.2">
      <c r="A48" s="64" t="s">
        <v>46</v>
      </c>
    </row>
    <row r="49" spans="1:1" ht="17.25" customHeight="1" x14ac:dyDescent="0.2">
      <c r="A49" s="128"/>
    </row>
    <row r="50" spans="1:1" x14ac:dyDescent="0.2"/>
    <row r="52" spans="1:1" hidden="1" x14ac:dyDescent="0.2">
      <c r="A52" s="51"/>
    </row>
    <row r="53" spans="1:1" x14ac:dyDescent="0.2"/>
    <row r="54" spans="1:1" x14ac:dyDescent="0.2"/>
    <row r="55" spans="1:1" x14ac:dyDescent="0.2"/>
    <row r="56" spans="1:1" x14ac:dyDescent="0.2"/>
    <row r="57" spans="1:1" x14ac:dyDescent="0.2"/>
    <row r="58" spans="1:1" x14ac:dyDescent="0.2"/>
    <row r="59" spans="1:1" x14ac:dyDescent="0.2"/>
    <row r="60" spans="1:1" x14ac:dyDescent="0.2"/>
    <row r="61" spans="1:1" x14ac:dyDescent="0.2"/>
    <row r="62" spans="1:1" x14ac:dyDescent="0.2"/>
    <row r="63" spans="1:1" x14ac:dyDescent="0.2"/>
    <row r="64" spans="1:1" x14ac:dyDescent="0.2"/>
  </sheetData>
  <hyperlinks>
    <hyperlink ref="A17" r:id="rId1" xr:uid="{00000000-0004-0000-0000-000000000000}"/>
    <hyperlink ref="A47" r:id="rId2" display="mailto:info@data.govt.nz" xr:uid="{00000000-0004-0000-0000-000003000000}"/>
    <hyperlink ref="A48" r:id="rId3" display="They are posted on agency websites and linked to www.data.govt.nz. See: https://www.data.govt.nz/toolkit/how-do-i-add-or-update-our-chief-executive-expenses/" xr:uid="{00000000-0004-0000-0000-000007000000}"/>
    <hyperlink ref="A3" r:id="rId4" xr:uid="{B23B42EF-7CFC-4001-A1DA-9AAF1123E7DE}"/>
  </hyperlinks>
  <pageMargins left="0.70866141732283472" right="0.70866141732283472" top="0.74803149606299213" bottom="0.74803149606299213" header="0.31496062992125984" footer="0.31496062992125984"/>
  <pageSetup paperSize="8" orientation="landscape" r:id="rId5"/>
  <headerFooter>
    <oddFooter>&amp;LCE Expense Disclosure Workbook 2018&amp;RWorksheet - Guidance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B2" sqref="B2:F2"/>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38" t="s">
        <v>47</v>
      </c>
      <c r="B1" s="138"/>
      <c r="C1" s="138"/>
      <c r="D1" s="138"/>
      <c r="E1" s="138"/>
      <c r="F1" s="138"/>
      <c r="G1" s="17"/>
      <c r="H1" s="17"/>
      <c r="I1" s="17"/>
      <c r="J1" s="17"/>
      <c r="K1" s="17"/>
    </row>
    <row r="2" spans="1:11" ht="21" customHeight="1" x14ac:dyDescent="0.2">
      <c r="A2" s="3" t="s">
        <v>48</v>
      </c>
      <c r="B2" s="139" t="s">
        <v>169</v>
      </c>
      <c r="C2" s="139"/>
      <c r="D2" s="139"/>
      <c r="E2" s="139"/>
      <c r="F2" s="139"/>
      <c r="G2" s="17"/>
      <c r="H2" s="17"/>
      <c r="I2" s="17"/>
      <c r="J2" s="17"/>
      <c r="K2" s="17"/>
    </row>
    <row r="3" spans="1:11" ht="15.75" x14ac:dyDescent="0.2">
      <c r="A3" s="3" t="s">
        <v>49</v>
      </c>
      <c r="B3" s="139" t="s">
        <v>170</v>
      </c>
      <c r="C3" s="139"/>
      <c r="D3" s="139"/>
      <c r="E3" s="139"/>
      <c r="F3" s="139"/>
      <c r="G3" s="17"/>
      <c r="H3" s="17"/>
      <c r="I3" s="17"/>
      <c r="J3" s="17"/>
      <c r="K3" s="17"/>
    </row>
    <row r="4" spans="1:11" ht="21" customHeight="1" x14ac:dyDescent="0.2">
      <c r="A4" s="3" t="s">
        <v>50</v>
      </c>
      <c r="B4" s="140">
        <v>45474</v>
      </c>
      <c r="C4" s="140"/>
      <c r="D4" s="140"/>
      <c r="E4" s="140"/>
      <c r="F4" s="140"/>
      <c r="G4" s="17"/>
      <c r="H4" s="17"/>
      <c r="I4" s="17"/>
      <c r="J4" s="17"/>
      <c r="K4" s="17"/>
    </row>
    <row r="5" spans="1:11" ht="21" customHeight="1" x14ac:dyDescent="0.2">
      <c r="A5" s="3" t="s">
        <v>51</v>
      </c>
      <c r="B5" s="140">
        <v>45775</v>
      </c>
      <c r="C5" s="140"/>
      <c r="D5" s="140"/>
      <c r="E5" s="140"/>
      <c r="F5" s="140"/>
      <c r="G5" s="17"/>
      <c r="H5" s="17"/>
      <c r="I5" s="17"/>
      <c r="J5" s="17"/>
      <c r="K5" s="17"/>
    </row>
    <row r="6" spans="1:11" ht="21" customHeight="1" x14ac:dyDescent="0.2">
      <c r="A6" s="3" t="s">
        <v>52</v>
      </c>
      <c r="B6" s="137" t="str">
        <f>IF(AND(Travel!B7&lt;&gt;A30,Hospitality!B7&lt;&gt;A30,'All other expenses'!B7&lt;&gt;A30,'Gifts and benefits'!B7&lt;&gt;A30),A31,IF(AND(Travel!B7=A30,Hospitality!B7=A30,'All other expenses'!B7=A30,'Gifts and benefits'!B7=A30),A33,A32))</f>
        <v>Data and totals have not yet been checked and confirmed for any sheet</v>
      </c>
      <c r="C6" s="137"/>
      <c r="D6" s="137"/>
      <c r="E6" s="137"/>
      <c r="F6" s="137"/>
      <c r="G6" s="23"/>
      <c r="H6" s="17"/>
      <c r="I6" s="17"/>
      <c r="J6" s="17"/>
      <c r="K6" s="17"/>
    </row>
    <row r="7" spans="1:11" ht="31.5" x14ac:dyDescent="0.2">
      <c r="A7" s="3" t="s">
        <v>53</v>
      </c>
      <c r="B7" s="136" t="s">
        <v>54</v>
      </c>
      <c r="C7" s="136"/>
      <c r="D7" s="136"/>
      <c r="E7" s="136"/>
      <c r="F7" s="136"/>
      <c r="G7" s="23"/>
      <c r="H7" s="17"/>
      <c r="I7" s="17"/>
      <c r="J7" s="17"/>
      <c r="K7" s="17"/>
    </row>
    <row r="8" spans="1:11" ht="25.5" customHeight="1" x14ac:dyDescent="0.2">
      <c r="A8" s="3" t="s">
        <v>55</v>
      </c>
      <c r="B8" s="136" t="s">
        <v>56</v>
      </c>
      <c r="C8" s="136"/>
      <c r="D8" s="136"/>
      <c r="E8" s="136"/>
      <c r="F8" s="136"/>
      <c r="G8" s="23"/>
      <c r="H8" s="17"/>
      <c r="I8" s="17"/>
      <c r="J8" s="17"/>
      <c r="K8" s="17"/>
    </row>
    <row r="9" spans="1:11" ht="66.75" customHeight="1" x14ac:dyDescent="0.2">
      <c r="A9" s="135" t="s">
        <v>57</v>
      </c>
      <c r="B9" s="135"/>
      <c r="C9" s="135"/>
      <c r="D9" s="135"/>
      <c r="E9" s="135"/>
      <c r="F9" s="135"/>
      <c r="G9" s="23"/>
      <c r="H9" s="17"/>
      <c r="I9" s="17"/>
      <c r="J9" s="17"/>
      <c r="K9" s="17"/>
    </row>
    <row r="10" spans="1:11" s="92" customFormat="1" ht="36" customHeight="1" x14ac:dyDescent="0.2">
      <c r="A10" s="86" t="s">
        <v>58</v>
      </c>
      <c r="B10" s="87" t="s">
        <v>59</v>
      </c>
      <c r="C10" s="87" t="s">
        <v>60</v>
      </c>
      <c r="D10" s="88"/>
      <c r="E10" s="89" t="s">
        <v>29</v>
      </c>
      <c r="F10" s="90" t="s">
        <v>61</v>
      </c>
      <c r="G10" s="91"/>
      <c r="H10" s="91"/>
      <c r="I10" s="91"/>
      <c r="J10" s="91"/>
      <c r="K10" s="91"/>
    </row>
    <row r="11" spans="1:11" ht="27.75" customHeight="1" x14ac:dyDescent="0.2">
      <c r="A11" s="8" t="s">
        <v>62</v>
      </c>
      <c r="B11" s="58">
        <f>B15+B16+B17</f>
        <v>15088.629999999996</v>
      </c>
      <c r="C11" s="65" t="str">
        <f>IF(Travel!B6="",A34,Travel!B6)</f>
        <v>Figures exclude GST</v>
      </c>
      <c r="D11" s="6"/>
      <c r="E11" s="8" t="s">
        <v>63</v>
      </c>
      <c r="F11" s="33">
        <f>'Gifts and benefits'!C25</f>
        <v>10</v>
      </c>
      <c r="G11" s="29"/>
      <c r="H11" s="29"/>
      <c r="I11" s="29"/>
      <c r="J11" s="29"/>
      <c r="K11" s="29"/>
    </row>
    <row r="12" spans="1:11" ht="27.75" customHeight="1" x14ac:dyDescent="0.2">
      <c r="A12" s="8" t="s">
        <v>24</v>
      </c>
      <c r="B12" s="58">
        <f>Hospitality!B27</f>
        <v>839.38</v>
      </c>
      <c r="C12" s="65" t="str">
        <f>IF(Hospitality!B6="",A34,Hospitality!B6)</f>
        <v>Figures exclude GST</v>
      </c>
      <c r="D12" s="6"/>
      <c r="E12" s="8" t="s">
        <v>64</v>
      </c>
      <c r="F12" s="33">
        <f>'Gifts and benefits'!C26</f>
        <v>10</v>
      </c>
      <c r="G12" s="29"/>
      <c r="H12" s="29"/>
      <c r="I12" s="29"/>
      <c r="J12" s="29"/>
      <c r="K12" s="29"/>
    </row>
    <row r="13" spans="1:11" ht="27.75" customHeight="1" x14ac:dyDescent="0.2">
      <c r="A13" s="8" t="s">
        <v>65</v>
      </c>
      <c r="B13" s="58">
        <f>'All other expenses'!B25</f>
        <v>121.17</v>
      </c>
      <c r="C13" s="65" t="str">
        <f>IF('All other expenses'!B6="",A34,'All other expenses'!B6)</f>
        <v>Figures exclude GST</v>
      </c>
      <c r="D13" s="6"/>
      <c r="E13" s="8" t="s">
        <v>66</v>
      </c>
      <c r="F13" s="33">
        <f>'Gifts and benefits'!C27</f>
        <v>0</v>
      </c>
      <c r="G13" s="17"/>
      <c r="H13" s="17"/>
      <c r="I13" s="17"/>
      <c r="J13" s="17"/>
      <c r="K13" s="17"/>
    </row>
    <row r="14" spans="1:11" ht="12.75" customHeight="1" x14ac:dyDescent="0.2">
      <c r="A14" s="7"/>
      <c r="B14" s="59"/>
      <c r="C14" s="66"/>
      <c r="D14" s="34"/>
      <c r="E14" s="6"/>
      <c r="F14" s="35"/>
      <c r="G14" s="17"/>
      <c r="H14" s="17"/>
      <c r="I14" s="17"/>
      <c r="J14" s="17"/>
      <c r="K14" s="17"/>
    </row>
    <row r="15" spans="1:11" ht="27.75" customHeight="1" x14ac:dyDescent="0.2">
      <c r="A15" s="9" t="s">
        <v>67</v>
      </c>
      <c r="B15" s="60">
        <f>Travel!B16</f>
        <v>0</v>
      </c>
      <c r="C15" s="67" t="str">
        <f>C11</f>
        <v>Figures exclude GST</v>
      </c>
      <c r="D15" s="6"/>
      <c r="E15" s="6"/>
      <c r="F15" s="35"/>
      <c r="G15" s="17"/>
      <c r="H15" s="17"/>
      <c r="I15" s="17"/>
      <c r="J15" s="17"/>
      <c r="K15" s="17"/>
    </row>
    <row r="16" spans="1:11" ht="27.75" customHeight="1" x14ac:dyDescent="0.2">
      <c r="A16" s="9" t="s">
        <v>68</v>
      </c>
      <c r="B16" s="60">
        <f>Travel!B118</f>
        <v>15072.559999999996</v>
      </c>
      <c r="C16" s="67" t="str">
        <f>C11</f>
        <v>Figures exclude GST</v>
      </c>
      <c r="D16" s="36"/>
      <c r="E16" s="6"/>
      <c r="F16" s="37"/>
      <c r="G16" s="17"/>
      <c r="H16" s="17"/>
      <c r="I16" s="17"/>
      <c r="J16" s="17"/>
      <c r="K16" s="17"/>
    </row>
    <row r="17" spans="1:11" ht="27.75" customHeight="1" x14ac:dyDescent="0.2">
      <c r="A17" s="9" t="s">
        <v>69</v>
      </c>
      <c r="B17" s="60">
        <f>Travel!B145</f>
        <v>16.07</v>
      </c>
      <c r="C17" s="67"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70</v>
      </c>
      <c r="B19" s="19"/>
      <c r="C19" s="17"/>
      <c r="D19" s="17"/>
      <c r="E19" s="17"/>
      <c r="F19" s="17"/>
      <c r="G19" s="17"/>
      <c r="H19" s="17"/>
      <c r="I19" s="17"/>
      <c r="J19" s="17"/>
      <c r="K19" s="17"/>
    </row>
    <row r="20" spans="1:11" x14ac:dyDescent="0.2">
      <c r="A20" s="20" t="s">
        <v>71</v>
      </c>
      <c r="D20" s="17"/>
      <c r="E20" s="17"/>
      <c r="F20" s="17"/>
      <c r="G20" s="17"/>
      <c r="H20" s="17"/>
      <c r="I20" s="17"/>
      <c r="J20" s="17"/>
      <c r="K20" s="17"/>
    </row>
    <row r="21" spans="1:11" ht="12.6" customHeight="1" x14ac:dyDescent="0.2">
      <c r="A21" s="20" t="s">
        <v>72</v>
      </c>
      <c r="D21" s="17"/>
      <c r="E21" s="17"/>
      <c r="F21" s="17"/>
      <c r="G21" s="17"/>
      <c r="H21" s="17"/>
      <c r="I21" s="17"/>
      <c r="J21" s="17"/>
      <c r="K21" s="17"/>
    </row>
    <row r="22" spans="1:11" ht="12.6" customHeight="1" x14ac:dyDescent="0.2">
      <c r="A22" s="20" t="s">
        <v>73</v>
      </c>
      <c r="D22" s="17"/>
      <c r="E22" s="17"/>
      <c r="F22" s="17"/>
      <c r="G22" s="17"/>
      <c r="H22" s="17"/>
      <c r="I22" s="17"/>
      <c r="J22" s="17"/>
      <c r="K22" s="17"/>
    </row>
    <row r="23" spans="1:11" ht="12.6" customHeight="1" x14ac:dyDescent="0.2">
      <c r="A23" s="20" t="s">
        <v>74</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75</v>
      </c>
      <c r="B25" s="13"/>
      <c r="C25" s="13"/>
      <c r="D25" s="13"/>
      <c r="E25" s="13"/>
      <c r="F25" s="13"/>
      <c r="G25" s="17"/>
      <c r="H25" s="17"/>
      <c r="I25" s="17"/>
      <c r="J25" s="17"/>
      <c r="K25" s="17"/>
    </row>
    <row r="26" spans="1:11" ht="12.75" hidden="1" customHeight="1" x14ac:dyDescent="0.2">
      <c r="A26" s="11" t="s">
        <v>76</v>
      </c>
      <c r="B26" s="4"/>
      <c r="C26" s="4"/>
      <c r="D26" s="11"/>
      <c r="E26" s="11"/>
      <c r="F26" s="11"/>
      <c r="G26" s="17"/>
      <c r="H26" s="17"/>
      <c r="I26" s="17"/>
      <c r="J26" s="17"/>
      <c r="K26" s="17"/>
    </row>
    <row r="27" spans="1:11" hidden="1" x14ac:dyDescent="0.2">
      <c r="A27" s="10" t="s">
        <v>77</v>
      </c>
      <c r="B27" s="10"/>
      <c r="C27" s="10"/>
      <c r="D27" s="10"/>
      <c r="E27" s="10"/>
      <c r="F27" s="10"/>
      <c r="G27" s="17"/>
      <c r="H27" s="17"/>
      <c r="I27" s="17"/>
      <c r="J27" s="17"/>
      <c r="K27" s="17"/>
    </row>
    <row r="28" spans="1:11" hidden="1" x14ac:dyDescent="0.2">
      <c r="A28" s="10" t="s">
        <v>78</v>
      </c>
      <c r="B28" s="10"/>
      <c r="C28" s="10"/>
      <c r="D28" s="10"/>
      <c r="E28" s="10"/>
      <c r="F28" s="10"/>
      <c r="G28" s="17"/>
      <c r="H28" s="17"/>
      <c r="I28" s="17"/>
      <c r="J28" s="17"/>
      <c r="K28" s="17"/>
    </row>
    <row r="29" spans="1:11" hidden="1" x14ac:dyDescent="0.2">
      <c r="A29" s="11" t="s">
        <v>79</v>
      </c>
      <c r="B29" s="11"/>
      <c r="C29" s="11"/>
      <c r="D29" s="11"/>
      <c r="E29" s="11"/>
      <c r="F29" s="11"/>
      <c r="G29" s="17"/>
      <c r="H29" s="17"/>
      <c r="I29" s="17"/>
      <c r="J29" s="17"/>
      <c r="K29" s="17"/>
    </row>
    <row r="30" spans="1:11" hidden="1" x14ac:dyDescent="0.2">
      <c r="A30" s="11" t="s">
        <v>80</v>
      </c>
      <c r="B30" s="11"/>
      <c r="C30" s="11"/>
      <c r="D30" s="11"/>
      <c r="E30" s="11"/>
      <c r="F30" s="11"/>
      <c r="G30" s="17"/>
      <c r="H30" s="17"/>
      <c r="I30" s="17"/>
      <c r="J30" s="17"/>
      <c r="K30" s="17"/>
    </row>
    <row r="31" spans="1:11" hidden="1" x14ac:dyDescent="0.2">
      <c r="A31" s="10" t="s">
        <v>81</v>
      </c>
      <c r="B31" s="10"/>
      <c r="C31" s="10"/>
      <c r="D31" s="10"/>
      <c r="E31" s="10"/>
      <c r="F31" s="10"/>
      <c r="G31" s="17"/>
      <c r="H31" s="17"/>
      <c r="I31" s="17"/>
      <c r="J31" s="17"/>
      <c r="K31" s="17"/>
    </row>
    <row r="32" spans="1:11" hidden="1" x14ac:dyDescent="0.2">
      <c r="A32" s="10" t="s">
        <v>82</v>
      </c>
      <c r="B32" s="10"/>
      <c r="C32" s="10"/>
      <c r="D32" s="10"/>
      <c r="E32" s="10"/>
      <c r="F32" s="10"/>
      <c r="G32" s="17"/>
      <c r="H32" s="17"/>
      <c r="I32" s="17"/>
      <c r="J32" s="17"/>
      <c r="K32" s="17"/>
    </row>
    <row r="33" spans="1:11" hidden="1" x14ac:dyDescent="0.2">
      <c r="A33" s="10" t="s">
        <v>83</v>
      </c>
      <c r="B33" s="10"/>
      <c r="C33" s="10"/>
      <c r="D33" s="10"/>
      <c r="E33" s="10"/>
      <c r="F33" s="10"/>
      <c r="G33" s="17"/>
      <c r="H33" s="17"/>
      <c r="I33" s="17"/>
      <c r="J33" s="17"/>
      <c r="K33" s="17"/>
    </row>
    <row r="34" spans="1:11" hidden="1" x14ac:dyDescent="0.2">
      <c r="A34" s="11" t="s">
        <v>84</v>
      </c>
      <c r="B34" s="11"/>
      <c r="C34" s="11"/>
      <c r="D34" s="11"/>
      <c r="E34" s="11"/>
      <c r="F34" s="11"/>
      <c r="G34" s="17"/>
      <c r="H34" s="17"/>
      <c r="I34" s="17"/>
      <c r="J34" s="17"/>
      <c r="K34" s="17"/>
    </row>
    <row r="35" spans="1:11" hidden="1" x14ac:dyDescent="0.2">
      <c r="A35" s="11" t="s">
        <v>85</v>
      </c>
      <c r="B35" s="11"/>
      <c r="C35" s="11"/>
      <c r="D35" s="11"/>
      <c r="E35" s="11"/>
      <c r="F35" s="11"/>
      <c r="G35" s="17"/>
      <c r="H35" s="17"/>
      <c r="I35" s="17"/>
      <c r="J35" s="17"/>
      <c r="K35" s="17"/>
    </row>
    <row r="36" spans="1:11" hidden="1" x14ac:dyDescent="0.2">
      <c r="A36" s="10" t="s">
        <v>54</v>
      </c>
      <c r="B36" s="62"/>
      <c r="C36" s="62"/>
      <c r="D36" s="62"/>
      <c r="E36" s="62"/>
      <c r="F36" s="62"/>
      <c r="G36" s="17"/>
      <c r="H36" s="17"/>
      <c r="I36" s="17"/>
      <c r="J36" s="17"/>
      <c r="K36" s="17"/>
    </row>
    <row r="37" spans="1:11" hidden="1" x14ac:dyDescent="0.2">
      <c r="A37" s="10" t="s">
        <v>86</v>
      </c>
      <c r="B37" s="62"/>
      <c r="C37" s="62"/>
      <c r="D37" s="62"/>
      <c r="E37" s="62"/>
      <c r="F37" s="62"/>
      <c r="G37" s="17"/>
      <c r="H37" s="17"/>
      <c r="I37" s="17"/>
      <c r="J37" s="17"/>
      <c r="K37" s="17"/>
    </row>
    <row r="38" spans="1:11" hidden="1" x14ac:dyDescent="0.2">
      <c r="A38" s="10" t="s">
        <v>56</v>
      </c>
      <c r="B38" s="62"/>
      <c r="C38" s="62"/>
      <c r="D38" s="62"/>
      <c r="E38" s="62"/>
      <c r="F38" s="62"/>
      <c r="G38" s="17"/>
      <c r="H38" s="17"/>
      <c r="I38" s="17"/>
      <c r="J38" s="17"/>
      <c r="K38" s="17"/>
    </row>
    <row r="39" spans="1:11" hidden="1" x14ac:dyDescent="0.2">
      <c r="A39" s="11" t="s">
        <v>87</v>
      </c>
      <c r="B39" s="4"/>
      <c r="C39" s="4"/>
      <c r="D39" s="4"/>
      <c r="E39" s="4"/>
      <c r="F39" s="4"/>
      <c r="G39" s="17"/>
      <c r="H39" s="17"/>
      <c r="I39" s="17"/>
      <c r="J39" s="17"/>
      <c r="K39" s="17"/>
    </row>
    <row r="40" spans="1:11" hidden="1" x14ac:dyDescent="0.2">
      <c r="A40" s="4" t="s">
        <v>88</v>
      </c>
      <c r="B40" s="4"/>
      <c r="C40" s="4"/>
      <c r="D40" s="4"/>
      <c r="E40" s="4"/>
      <c r="F40" s="4"/>
      <c r="G40" s="17"/>
      <c r="H40" s="17"/>
      <c r="I40" s="17"/>
      <c r="J40" s="17"/>
      <c r="K40" s="17"/>
    </row>
    <row r="41" spans="1:11" hidden="1" x14ac:dyDescent="0.2">
      <c r="A41" s="4" t="s">
        <v>89</v>
      </c>
      <c r="B41" s="4"/>
      <c r="C41" s="4"/>
      <c r="D41" s="4"/>
      <c r="E41" s="4"/>
      <c r="F41" s="4"/>
      <c r="G41" s="17"/>
      <c r="H41" s="17"/>
      <c r="I41" s="17"/>
      <c r="J41" s="17"/>
      <c r="K41" s="17"/>
    </row>
    <row r="42" spans="1:11" hidden="1" x14ac:dyDescent="0.2">
      <c r="A42" s="4" t="s">
        <v>90</v>
      </c>
      <c r="B42" s="4"/>
      <c r="C42" s="4"/>
      <c r="D42" s="4"/>
      <c r="E42" s="4"/>
      <c r="F42" s="4"/>
      <c r="G42" s="17"/>
      <c r="H42" s="17"/>
      <c r="I42" s="17"/>
      <c r="J42" s="17"/>
      <c r="K42" s="17"/>
    </row>
    <row r="43" spans="1:11" hidden="1" x14ac:dyDescent="0.2">
      <c r="A43" s="4" t="s">
        <v>91</v>
      </c>
      <c r="B43" s="4"/>
      <c r="C43" s="4"/>
      <c r="D43" s="4"/>
      <c r="E43" s="4"/>
      <c r="F43" s="4"/>
      <c r="G43" s="17"/>
      <c r="H43" s="17"/>
      <c r="I43" s="17"/>
      <c r="J43" s="17"/>
      <c r="K43" s="17"/>
    </row>
    <row r="44" spans="1:11" hidden="1" x14ac:dyDescent="0.2">
      <c r="A44" s="4" t="s">
        <v>92</v>
      </c>
      <c r="B44" s="4"/>
      <c r="C44" s="4"/>
      <c r="D44" s="4"/>
      <c r="E44" s="4"/>
      <c r="F44" s="4"/>
      <c r="G44" s="17"/>
      <c r="H44" s="17"/>
      <c r="I44" s="17"/>
      <c r="J44" s="17"/>
      <c r="K44" s="17"/>
    </row>
    <row r="45" spans="1:11" hidden="1" x14ac:dyDescent="0.2">
      <c r="A45" s="63" t="s">
        <v>93</v>
      </c>
      <c r="B45" s="62"/>
      <c r="C45" s="62"/>
      <c r="D45" s="62"/>
      <c r="E45" s="62"/>
      <c r="F45" s="62"/>
      <c r="G45" s="17"/>
      <c r="H45" s="17"/>
      <c r="I45" s="17"/>
      <c r="J45" s="17"/>
      <c r="K45" s="17"/>
    </row>
    <row r="46" spans="1:11" hidden="1" x14ac:dyDescent="0.2">
      <c r="A46" s="62" t="s">
        <v>94</v>
      </c>
      <c r="B46" s="62"/>
      <c r="C46" s="62"/>
      <c r="D46" s="62"/>
      <c r="E46" s="62"/>
      <c r="F46" s="62"/>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0" t="s">
        <v>95</v>
      </c>
      <c r="B48" s="62"/>
      <c r="C48" s="62"/>
      <c r="D48" s="62"/>
      <c r="E48" s="62"/>
      <c r="F48" s="62"/>
      <c r="G48" s="17"/>
      <c r="H48" s="17"/>
      <c r="I48" s="17"/>
      <c r="J48" s="17"/>
      <c r="K48" s="17"/>
    </row>
    <row r="49" spans="1:11" ht="25.5" hidden="1" x14ac:dyDescent="0.2">
      <c r="A49" s="80" t="s">
        <v>96</v>
      </c>
      <c r="B49" s="62"/>
      <c r="C49" s="62"/>
      <c r="D49" s="62"/>
      <c r="E49" s="62"/>
      <c r="F49" s="62"/>
      <c r="G49" s="17"/>
      <c r="H49" s="17"/>
      <c r="I49" s="17"/>
      <c r="J49" s="17"/>
      <c r="K49" s="17"/>
    </row>
    <row r="50" spans="1:11" ht="25.5" hidden="1" x14ac:dyDescent="0.2">
      <c r="A50" s="81" t="s">
        <v>97</v>
      </c>
      <c r="B50" s="4"/>
      <c r="C50" s="4"/>
      <c r="D50" s="4"/>
      <c r="E50" s="4"/>
      <c r="F50" s="4"/>
      <c r="G50" s="17"/>
      <c r="H50" s="17"/>
      <c r="I50" s="17"/>
      <c r="J50" s="17"/>
      <c r="K50" s="17"/>
    </row>
    <row r="51" spans="1:11" ht="25.5" hidden="1" x14ac:dyDescent="0.2">
      <c r="A51" s="81" t="s">
        <v>98</v>
      </c>
      <c r="B51" s="4"/>
      <c r="C51" s="4"/>
      <c r="D51" s="4"/>
      <c r="E51" s="4"/>
      <c r="F51" s="4"/>
      <c r="G51" s="17"/>
      <c r="H51" s="17"/>
      <c r="I51" s="17"/>
      <c r="J51" s="17"/>
      <c r="K51" s="17"/>
    </row>
    <row r="52" spans="1:11" ht="38.25" hidden="1" x14ac:dyDescent="0.2">
      <c r="A52" s="81" t="s">
        <v>99</v>
      </c>
      <c r="B52" s="73"/>
      <c r="C52" s="73"/>
      <c r="D52" s="73"/>
      <c r="E52" s="11"/>
      <c r="F52" s="11"/>
      <c r="G52" s="17"/>
      <c r="H52" s="17"/>
      <c r="I52" s="17"/>
      <c r="J52" s="17"/>
      <c r="K52" s="17"/>
    </row>
    <row r="53" spans="1:11" hidden="1" x14ac:dyDescent="0.2">
      <c r="A53" s="78" t="s">
        <v>100</v>
      </c>
      <c r="B53" s="72"/>
      <c r="C53" s="72"/>
      <c r="D53" s="72"/>
      <c r="E53" s="10"/>
      <c r="F53" s="10" t="b">
        <v>1</v>
      </c>
      <c r="G53" s="17"/>
      <c r="H53" s="17"/>
      <c r="I53" s="17"/>
      <c r="J53" s="17"/>
      <c r="K53" s="17"/>
    </row>
    <row r="54" spans="1:11" hidden="1" x14ac:dyDescent="0.2">
      <c r="A54" s="79" t="s">
        <v>101</v>
      </c>
      <c r="B54" s="78"/>
      <c r="C54" s="78"/>
      <c r="D54" s="78"/>
      <c r="E54" s="10"/>
      <c r="F54" s="10" t="b">
        <v>0</v>
      </c>
      <c r="G54" s="17"/>
      <c r="H54" s="17"/>
      <c r="I54" s="17"/>
      <c r="J54" s="17"/>
      <c r="K54" s="17"/>
    </row>
    <row r="55" spans="1:11" hidden="1" x14ac:dyDescent="0.2">
      <c r="A55" s="82"/>
      <c r="B55" s="74">
        <f>COUNT(Travel!B12:B15)</f>
        <v>0</v>
      </c>
      <c r="C55" s="74"/>
      <c r="D55" s="74">
        <f>COUNTIF(Travel!D12:D15,"*")</f>
        <v>0</v>
      </c>
      <c r="E55" s="75"/>
      <c r="F55" s="75" t="b">
        <f>MIN(B55,D55)=MAX(B55,D55)</f>
        <v>1</v>
      </c>
      <c r="G55" s="17"/>
      <c r="H55" s="17"/>
      <c r="I55" s="17"/>
      <c r="J55" s="17"/>
      <c r="K55" s="17"/>
    </row>
    <row r="56" spans="1:11" hidden="1" x14ac:dyDescent="0.2">
      <c r="A56" s="82" t="s">
        <v>102</v>
      </c>
      <c r="B56" s="74">
        <f>COUNT(Travel!B20:B117)</f>
        <v>95</v>
      </c>
      <c r="C56" s="74"/>
      <c r="D56" s="74">
        <f>COUNTIF(Travel!D20:D117,"*")</f>
        <v>95</v>
      </c>
      <c r="E56" s="75"/>
      <c r="F56" s="75" t="b">
        <f>MIN(B56,D56)=MAX(B56,D56)</f>
        <v>1</v>
      </c>
    </row>
    <row r="57" spans="1:11" hidden="1" x14ac:dyDescent="0.2">
      <c r="A57" s="83"/>
      <c r="B57" s="74">
        <f>COUNT(Travel!B122:B144)</f>
        <v>1</v>
      </c>
      <c r="C57" s="74"/>
      <c r="D57" s="74">
        <f>COUNTIF(Travel!D122:D144,"*")</f>
        <v>1</v>
      </c>
      <c r="E57" s="75"/>
      <c r="F57" s="75" t="b">
        <f>MIN(B57,D57)=MAX(B57,D57)</f>
        <v>1</v>
      </c>
    </row>
    <row r="58" spans="1:11" hidden="1" x14ac:dyDescent="0.2">
      <c r="A58" s="84" t="s">
        <v>103</v>
      </c>
      <c r="B58" s="76">
        <f>COUNT(Hospitality!B11:B26)</f>
        <v>12</v>
      </c>
      <c r="C58" s="76"/>
      <c r="D58" s="76">
        <f>COUNTIF(Hospitality!D11:D26,"*")</f>
        <v>12</v>
      </c>
      <c r="E58" s="77"/>
      <c r="F58" s="77" t="b">
        <f>MIN(B58,D58)=MAX(B58,D58)</f>
        <v>1</v>
      </c>
    </row>
    <row r="59" spans="1:11" hidden="1" x14ac:dyDescent="0.2">
      <c r="A59" s="85" t="s">
        <v>104</v>
      </c>
      <c r="B59" s="75">
        <f>COUNT('All other expenses'!B11:B24)</f>
        <v>1</v>
      </c>
      <c r="C59" s="75"/>
      <c r="D59" s="75">
        <f>COUNTIF('All other expenses'!D11:D24,"*")</f>
        <v>1</v>
      </c>
      <c r="E59" s="75"/>
      <c r="F59" s="75" t="b">
        <f>MIN(B59,D59)=MAX(B59,D59)</f>
        <v>1</v>
      </c>
    </row>
    <row r="60" spans="1:11" hidden="1" x14ac:dyDescent="0.2">
      <c r="A60" s="84" t="s">
        <v>105</v>
      </c>
      <c r="B60" s="76">
        <f>COUNTIF('Gifts and benefits'!B11:B24,"*")</f>
        <v>10</v>
      </c>
      <c r="C60" s="76">
        <f>COUNTIF('Gifts and benefits'!C11:C24,"*")</f>
        <v>10</v>
      </c>
      <c r="D60" s="76"/>
      <c r="E60" s="76">
        <f>COUNTA('Gifts and benefits'!E11:E24)</f>
        <v>10</v>
      </c>
      <c r="F60" s="77"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80"/>
  <sheetViews>
    <sheetView topLeftCell="A16" zoomScaleNormal="100" workbookViewId="0">
      <selection activeCell="A20" sqref="A20"/>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43" t="s">
        <v>106</v>
      </c>
      <c r="B1" s="143"/>
      <c r="C1" s="143"/>
      <c r="D1" s="143"/>
      <c r="E1" s="143"/>
      <c r="F1" s="17"/>
    </row>
    <row r="2" spans="1:6" ht="21" customHeight="1" x14ac:dyDescent="0.2">
      <c r="A2" s="3" t="s">
        <v>107</v>
      </c>
      <c r="B2" s="141" t="str">
        <f>'Summary and sign-off'!B2:F2</f>
        <v>Creative New Zealand</v>
      </c>
      <c r="C2" s="141"/>
      <c r="D2" s="141"/>
      <c r="E2" s="141"/>
      <c r="F2" s="17"/>
    </row>
    <row r="3" spans="1:6" ht="31.5" x14ac:dyDescent="0.2">
      <c r="A3" s="3" t="s">
        <v>108</v>
      </c>
      <c r="B3" s="141" t="str">
        <f>'Summary and sign-off'!B3:F3</f>
        <v>Stephen Wainwright</v>
      </c>
      <c r="C3" s="141"/>
      <c r="D3" s="141"/>
      <c r="E3" s="141"/>
      <c r="F3" s="17"/>
    </row>
    <row r="4" spans="1:6" ht="21" customHeight="1" x14ac:dyDescent="0.2">
      <c r="A4" s="3" t="s">
        <v>109</v>
      </c>
      <c r="B4" s="141">
        <f>'Summary and sign-off'!B4:F4</f>
        <v>45474</v>
      </c>
      <c r="C4" s="141"/>
      <c r="D4" s="141"/>
      <c r="E4" s="141"/>
      <c r="F4" s="17"/>
    </row>
    <row r="5" spans="1:6" ht="21" customHeight="1" x14ac:dyDescent="0.2">
      <c r="A5" s="3" t="s">
        <v>110</v>
      </c>
      <c r="B5" s="141">
        <f>'Summary and sign-off'!B5:F5</f>
        <v>45775</v>
      </c>
      <c r="C5" s="141"/>
      <c r="D5" s="141"/>
      <c r="E5" s="141"/>
      <c r="F5" s="17"/>
    </row>
    <row r="6" spans="1:6" ht="21" customHeight="1" x14ac:dyDescent="0.2">
      <c r="A6" s="3" t="s">
        <v>111</v>
      </c>
      <c r="B6" s="136" t="s">
        <v>78</v>
      </c>
      <c r="C6" s="136"/>
      <c r="D6" s="136"/>
      <c r="E6" s="136"/>
      <c r="F6" s="17"/>
    </row>
    <row r="7" spans="1:6" ht="21" customHeight="1" x14ac:dyDescent="0.2">
      <c r="A7" s="3" t="s">
        <v>52</v>
      </c>
      <c r="B7" s="136"/>
      <c r="C7" s="136"/>
      <c r="D7" s="136"/>
      <c r="E7" s="136"/>
      <c r="F7" s="17"/>
    </row>
    <row r="8" spans="1:6" ht="36" customHeight="1" x14ac:dyDescent="0.2">
      <c r="A8" s="145" t="s">
        <v>112</v>
      </c>
      <c r="B8" s="146"/>
      <c r="C8" s="146"/>
      <c r="D8" s="146"/>
      <c r="E8" s="146"/>
      <c r="F8" s="19"/>
    </row>
    <row r="9" spans="1:6" ht="36" customHeight="1" x14ac:dyDescent="0.2">
      <c r="A9" s="147" t="s">
        <v>113</v>
      </c>
      <c r="B9" s="148"/>
      <c r="C9" s="148"/>
      <c r="D9" s="148"/>
      <c r="E9" s="148"/>
      <c r="F9" s="19"/>
    </row>
    <row r="10" spans="1:6" ht="24.75" customHeight="1" x14ac:dyDescent="0.2">
      <c r="A10" s="144" t="s">
        <v>114</v>
      </c>
      <c r="B10" s="149"/>
      <c r="C10" s="144"/>
      <c r="D10" s="144"/>
      <c r="E10" s="144"/>
      <c r="F10" s="29"/>
    </row>
    <row r="11" spans="1:6" ht="28.5" customHeight="1" x14ac:dyDescent="0.2">
      <c r="A11" s="24" t="s">
        <v>115</v>
      </c>
      <c r="B11" s="24" t="s">
        <v>116</v>
      </c>
      <c r="C11" s="24" t="s">
        <v>117</v>
      </c>
      <c r="D11" s="24" t="s">
        <v>118</v>
      </c>
      <c r="E11" s="24" t="s">
        <v>119</v>
      </c>
      <c r="F11" s="30"/>
    </row>
    <row r="12" spans="1:6" s="2" customFormat="1" x14ac:dyDescent="0.2">
      <c r="A12" s="115"/>
      <c r="B12" s="116"/>
      <c r="C12" s="117" t="s">
        <v>175</v>
      </c>
      <c r="D12" s="117"/>
      <c r="E12" s="118"/>
      <c r="F12" s="1"/>
    </row>
    <row r="13" spans="1:6" s="2" customFormat="1" x14ac:dyDescent="0.2">
      <c r="A13" s="115"/>
      <c r="B13" s="116"/>
      <c r="C13" s="117"/>
      <c r="D13" s="117"/>
      <c r="E13" s="118"/>
      <c r="F13" s="1"/>
    </row>
    <row r="14" spans="1:6" s="2" customFormat="1" x14ac:dyDescent="0.2">
      <c r="A14" s="119"/>
      <c r="B14" s="116"/>
      <c r="C14" s="117"/>
      <c r="D14" s="117"/>
      <c r="E14" s="118"/>
      <c r="F14" s="1"/>
    </row>
    <row r="15" spans="1:6" s="2" customFormat="1" hidden="1" x14ac:dyDescent="0.2">
      <c r="A15" s="102"/>
      <c r="B15" s="103"/>
      <c r="C15" s="104"/>
      <c r="D15" s="104"/>
      <c r="E15" s="105"/>
      <c r="F15" s="1"/>
    </row>
    <row r="16" spans="1:6" ht="19.5" customHeight="1" x14ac:dyDescent="0.2">
      <c r="A16" s="70" t="s">
        <v>120</v>
      </c>
      <c r="B16" s="71">
        <f>SUM(B12:B15)</f>
        <v>0</v>
      </c>
      <c r="C16" s="126" t="str">
        <f>IF(SUBTOTAL(3,B12:B15)=SUBTOTAL(103,B12:B15),'Summary and sign-off'!$A$48,'Summary and sign-off'!$A$49)</f>
        <v>Check - there are no hidden rows with data</v>
      </c>
      <c r="D16" s="142" t="str">
        <f>IF('Summary and sign-off'!F55='Summary and sign-off'!F54,'Summary and sign-off'!A51,'Summary and sign-off'!A50)</f>
        <v>Check - each entry provides sufficient information</v>
      </c>
      <c r="E16" s="142"/>
      <c r="F16" s="17"/>
    </row>
    <row r="17" spans="1:6" ht="10.5" customHeight="1" x14ac:dyDescent="0.2">
      <c r="A17" s="17"/>
      <c r="B17" s="19"/>
      <c r="C17" s="17"/>
      <c r="D17" s="17"/>
      <c r="E17" s="17"/>
      <c r="F17" s="17"/>
    </row>
    <row r="18" spans="1:6" ht="24.75" customHeight="1" x14ac:dyDescent="0.2">
      <c r="A18" s="144" t="s">
        <v>121</v>
      </c>
      <c r="B18" s="144"/>
      <c r="C18" s="144"/>
      <c r="D18" s="144"/>
      <c r="E18" s="144"/>
      <c r="F18" s="29"/>
    </row>
    <row r="19" spans="1:6" ht="32.450000000000003" customHeight="1" x14ac:dyDescent="0.2">
      <c r="A19" s="24" t="s">
        <v>115</v>
      </c>
      <c r="B19" s="24" t="s">
        <v>59</v>
      </c>
      <c r="C19" s="24" t="s">
        <v>122</v>
      </c>
      <c r="D19" s="24" t="s">
        <v>118</v>
      </c>
      <c r="E19" s="24" t="s">
        <v>119</v>
      </c>
      <c r="F19" s="30"/>
    </row>
    <row r="20" spans="1:6" s="2" customFormat="1" x14ac:dyDescent="0.2">
      <c r="A20" s="133" t="s">
        <v>181</v>
      </c>
      <c r="B20" s="116">
        <v>55.19</v>
      </c>
      <c r="C20" s="117" t="s">
        <v>182</v>
      </c>
      <c r="D20" s="117" t="s">
        <v>171</v>
      </c>
      <c r="E20" s="118" t="s">
        <v>174</v>
      </c>
      <c r="F20" s="1"/>
    </row>
    <row r="21" spans="1:6" s="2" customFormat="1" x14ac:dyDescent="0.2">
      <c r="A21" s="133" t="s">
        <v>181</v>
      </c>
      <c r="B21" s="116">
        <v>556.69000000000005</v>
      </c>
      <c r="C21" s="117" t="s">
        <v>182</v>
      </c>
      <c r="D21" s="117" t="s">
        <v>173</v>
      </c>
      <c r="E21" s="118" t="s">
        <v>174</v>
      </c>
      <c r="F21" s="1"/>
    </row>
    <row r="22" spans="1:6" s="2" customFormat="1" x14ac:dyDescent="0.2">
      <c r="A22" s="133" t="s">
        <v>181</v>
      </c>
      <c r="B22" s="116">
        <v>452.35</v>
      </c>
      <c r="C22" s="117" t="s">
        <v>182</v>
      </c>
      <c r="D22" s="117" t="s">
        <v>179</v>
      </c>
      <c r="E22" s="118" t="s">
        <v>174</v>
      </c>
      <c r="F22" s="1"/>
    </row>
    <row r="23" spans="1:6" s="2" customFormat="1" x14ac:dyDescent="0.2">
      <c r="A23" s="133" t="s">
        <v>181</v>
      </c>
      <c r="B23" s="116">
        <v>82.44</v>
      </c>
      <c r="C23" s="117" t="s">
        <v>182</v>
      </c>
      <c r="D23" s="117" t="s">
        <v>171</v>
      </c>
      <c r="E23" s="118" t="s">
        <v>174</v>
      </c>
      <c r="F23" s="1"/>
    </row>
    <row r="24" spans="1:6" s="2" customFormat="1" x14ac:dyDescent="0.2">
      <c r="A24" s="133" t="s">
        <v>181</v>
      </c>
      <c r="B24" s="116">
        <v>30.4</v>
      </c>
      <c r="C24" s="117" t="s">
        <v>182</v>
      </c>
      <c r="D24" s="117" t="s">
        <v>184</v>
      </c>
      <c r="E24" s="118" t="s">
        <v>174</v>
      </c>
      <c r="F24" s="1"/>
    </row>
    <row r="25" spans="1:6" s="2" customFormat="1" x14ac:dyDescent="0.2">
      <c r="A25" s="133" t="s">
        <v>181</v>
      </c>
      <c r="B25" s="116">
        <v>30</v>
      </c>
      <c r="C25" s="117" t="s">
        <v>182</v>
      </c>
      <c r="D25" s="117" t="s">
        <v>183</v>
      </c>
      <c r="E25" s="118" t="s">
        <v>174</v>
      </c>
      <c r="F25" s="1"/>
    </row>
    <row r="26" spans="1:6" s="2" customFormat="1" x14ac:dyDescent="0.2">
      <c r="A26" s="133" t="s">
        <v>181</v>
      </c>
      <c r="B26" s="116">
        <v>15.83</v>
      </c>
      <c r="C26" s="117" t="s">
        <v>182</v>
      </c>
      <c r="D26" s="117" t="s">
        <v>180</v>
      </c>
      <c r="E26" s="118" t="s">
        <v>174</v>
      </c>
      <c r="F26" s="1"/>
    </row>
    <row r="27" spans="1:6" s="2" customFormat="1" x14ac:dyDescent="0.2">
      <c r="A27" s="133" t="s">
        <v>181</v>
      </c>
      <c r="B27" s="116">
        <v>54.04</v>
      </c>
      <c r="C27" s="117" t="s">
        <v>182</v>
      </c>
      <c r="D27" s="117" t="s">
        <v>171</v>
      </c>
      <c r="E27" s="118" t="s">
        <v>174</v>
      </c>
      <c r="F27" s="1"/>
    </row>
    <row r="28" spans="1:6" s="2" customFormat="1" x14ac:dyDescent="0.2">
      <c r="A28" s="133" t="s">
        <v>185</v>
      </c>
      <c r="B28" s="116">
        <v>65.900000000000006</v>
      </c>
      <c r="C28" s="134" t="s">
        <v>212</v>
      </c>
      <c r="D28" s="117" t="s">
        <v>171</v>
      </c>
      <c r="E28" s="118" t="s">
        <v>174</v>
      </c>
      <c r="F28" s="1"/>
    </row>
    <row r="29" spans="1:6" s="2" customFormat="1" x14ac:dyDescent="0.2">
      <c r="A29" s="133" t="s">
        <v>185</v>
      </c>
      <c r="B29" s="116">
        <f>355.1+183.15</f>
        <v>538.25</v>
      </c>
      <c r="C29" s="134" t="s">
        <v>212</v>
      </c>
      <c r="D29" s="117" t="s">
        <v>173</v>
      </c>
      <c r="E29" s="118" t="s">
        <v>174</v>
      </c>
      <c r="F29" s="1"/>
    </row>
    <row r="30" spans="1:6" s="2" customFormat="1" x14ac:dyDescent="0.2">
      <c r="A30" s="133" t="s">
        <v>185</v>
      </c>
      <c r="B30" s="116">
        <f>358.43+53.51</f>
        <v>411.94</v>
      </c>
      <c r="C30" s="134" t="s">
        <v>212</v>
      </c>
      <c r="D30" s="117" t="s">
        <v>179</v>
      </c>
      <c r="E30" s="118" t="s">
        <v>174</v>
      </c>
      <c r="F30" s="1"/>
    </row>
    <row r="31" spans="1:6" s="2" customFormat="1" x14ac:dyDescent="0.2">
      <c r="A31" s="133" t="s">
        <v>185</v>
      </c>
      <c r="B31" s="116">
        <v>80</v>
      </c>
      <c r="C31" s="134" t="s">
        <v>212</v>
      </c>
      <c r="D31" s="117" t="s">
        <v>183</v>
      </c>
      <c r="E31" s="118" t="s">
        <v>174</v>
      </c>
      <c r="F31" s="1"/>
    </row>
    <row r="32" spans="1:6" s="2" customFormat="1" x14ac:dyDescent="0.2">
      <c r="A32" s="133" t="s">
        <v>185</v>
      </c>
      <c r="B32" s="116">
        <v>12.5</v>
      </c>
      <c r="C32" s="134" t="s">
        <v>212</v>
      </c>
      <c r="D32" s="117" t="s">
        <v>186</v>
      </c>
      <c r="E32" s="118" t="s">
        <v>174</v>
      </c>
      <c r="F32" s="1"/>
    </row>
    <row r="33" spans="1:6" s="2" customFormat="1" x14ac:dyDescent="0.2">
      <c r="A33" s="133" t="s">
        <v>185</v>
      </c>
      <c r="B33" s="116">
        <v>15.83</v>
      </c>
      <c r="C33" s="134" t="s">
        <v>212</v>
      </c>
      <c r="D33" s="117" t="s">
        <v>180</v>
      </c>
      <c r="E33" s="118" t="s">
        <v>174</v>
      </c>
      <c r="F33" s="1"/>
    </row>
    <row r="34" spans="1:6" s="2" customFormat="1" x14ac:dyDescent="0.2">
      <c r="A34" s="133" t="s">
        <v>185</v>
      </c>
      <c r="B34" s="116">
        <v>53.76</v>
      </c>
      <c r="C34" s="134" t="s">
        <v>212</v>
      </c>
      <c r="D34" s="117" t="s">
        <v>171</v>
      </c>
      <c r="E34" s="118" t="s">
        <v>174</v>
      </c>
      <c r="F34" s="1"/>
    </row>
    <row r="35" spans="1:6" s="2" customFormat="1" x14ac:dyDescent="0.2">
      <c r="A35" s="115">
        <v>45506</v>
      </c>
      <c r="B35" s="116">
        <v>52.9</v>
      </c>
      <c r="C35" s="117" t="s">
        <v>187</v>
      </c>
      <c r="D35" s="117" t="s">
        <v>171</v>
      </c>
      <c r="E35" s="118" t="s">
        <v>174</v>
      </c>
      <c r="F35" s="1"/>
    </row>
    <row r="36" spans="1:6" s="2" customFormat="1" x14ac:dyDescent="0.2">
      <c r="A36" s="115">
        <v>45506</v>
      </c>
      <c r="B36" s="116">
        <v>52.18</v>
      </c>
      <c r="C36" s="117" t="s">
        <v>187</v>
      </c>
      <c r="D36" s="117" t="s">
        <v>171</v>
      </c>
      <c r="E36" s="118" t="s">
        <v>174</v>
      </c>
      <c r="F36" s="1"/>
    </row>
    <row r="37" spans="1:6" s="2" customFormat="1" x14ac:dyDescent="0.2">
      <c r="A37" s="115">
        <v>45506</v>
      </c>
      <c r="B37" s="116">
        <v>388</v>
      </c>
      <c r="C37" s="117" t="s">
        <v>187</v>
      </c>
      <c r="D37" s="117" t="s">
        <v>173</v>
      </c>
      <c r="E37" s="118" t="s">
        <v>174</v>
      </c>
      <c r="F37" s="1"/>
    </row>
    <row r="38" spans="1:6" s="2" customFormat="1" x14ac:dyDescent="0.2">
      <c r="A38" s="115">
        <v>45506</v>
      </c>
      <c r="B38" s="116">
        <v>71.739999999999995</v>
      </c>
      <c r="C38" s="117" t="s">
        <v>187</v>
      </c>
      <c r="D38" s="117" t="s">
        <v>171</v>
      </c>
      <c r="E38" s="118" t="s">
        <v>174</v>
      </c>
      <c r="F38" s="1"/>
    </row>
    <row r="39" spans="1:6" s="2" customFormat="1" x14ac:dyDescent="0.2">
      <c r="A39" s="115">
        <v>45506</v>
      </c>
      <c r="B39" s="116">
        <v>58.16</v>
      </c>
      <c r="C39" s="117" t="s">
        <v>187</v>
      </c>
      <c r="D39" s="117" t="s">
        <v>171</v>
      </c>
      <c r="E39" s="118" t="s">
        <v>174</v>
      </c>
      <c r="F39" s="1"/>
    </row>
    <row r="40" spans="1:6" s="2" customFormat="1" x14ac:dyDescent="0.2">
      <c r="A40" s="115">
        <v>45506</v>
      </c>
      <c r="B40" s="116">
        <v>355.1</v>
      </c>
      <c r="C40" s="117" t="s">
        <v>187</v>
      </c>
      <c r="D40" s="117" t="s">
        <v>173</v>
      </c>
      <c r="E40" s="118" t="s">
        <v>174</v>
      </c>
      <c r="F40" s="1"/>
    </row>
    <row r="41" spans="1:6" s="2" customFormat="1" x14ac:dyDescent="0.2">
      <c r="A41" s="133" t="s">
        <v>188</v>
      </c>
      <c r="B41" s="116">
        <v>57.39</v>
      </c>
      <c r="C41" s="117" t="s">
        <v>211</v>
      </c>
      <c r="D41" s="117" t="s">
        <v>171</v>
      </c>
      <c r="E41" s="118" t="s">
        <v>176</v>
      </c>
      <c r="F41" s="1"/>
    </row>
    <row r="42" spans="1:6" s="2" customFormat="1" x14ac:dyDescent="0.2">
      <c r="A42" s="133" t="s">
        <v>188</v>
      </c>
      <c r="B42" s="116">
        <v>320.51</v>
      </c>
      <c r="C42" s="117" t="s">
        <v>211</v>
      </c>
      <c r="D42" s="117" t="s">
        <v>173</v>
      </c>
      <c r="E42" s="118" t="s">
        <v>176</v>
      </c>
      <c r="F42" s="1"/>
    </row>
    <row r="43" spans="1:6" s="2" customFormat="1" x14ac:dyDescent="0.2">
      <c r="A43" s="133" t="s">
        <v>188</v>
      </c>
      <c r="B43" s="116">
        <v>47.26</v>
      </c>
      <c r="C43" s="117" t="s">
        <v>211</v>
      </c>
      <c r="D43" s="117" t="s">
        <v>171</v>
      </c>
      <c r="E43" s="118" t="s">
        <v>176</v>
      </c>
      <c r="F43" s="1"/>
    </row>
    <row r="44" spans="1:6" s="2" customFormat="1" x14ac:dyDescent="0.2">
      <c r="A44" s="133" t="s">
        <v>188</v>
      </c>
      <c r="B44" s="116">
        <v>19.510000000000002</v>
      </c>
      <c r="C44" s="117" t="s">
        <v>211</v>
      </c>
      <c r="D44" s="117" t="s">
        <v>171</v>
      </c>
      <c r="E44" s="118" t="s">
        <v>176</v>
      </c>
      <c r="F44" s="1"/>
    </row>
    <row r="45" spans="1:6" s="2" customFormat="1" x14ac:dyDescent="0.2">
      <c r="A45" s="133" t="s">
        <v>188</v>
      </c>
      <c r="B45" s="116">
        <v>17.98</v>
      </c>
      <c r="C45" s="117" t="s">
        <v>211</v>
      </c>
      <c r="D45" s="117" t="s">
        <v>171</v>
      </c>
      <c r="E45" s="118" t="s">
        <v>176</v>
      </c>
      <c r="F45" s="1"/>
    </row>
    <row r="46" spans="1:6" s="2" customFormat="1" x14ac:dyDescent="0.2">
      <c r="A46" s="133" t="s">
        <v>188</v>
      </c>
      <c r="B46" s="116">
        <v>55</v>
      </c>
      <c r="C46" s="117" t="s">
        <v>211</v>
      </c>
      <c r="D46" s="117" t="s">
        <v>171</v>
      </c>
      <c r="E46" s="118" t="s">
        <v>176</v>
      </c>
      <c r="F46" s="1"/>
    </row>
    <row r="47" spans="1:6" s="2" customFormat="1" x14ac:dyDescent="0.2">
      <c r="A47" s="115">
        <v>45533</v>
      </c>
      <c r="B47" s="116">
        <v>57.2</v>
      </c>
      <c r="C47" s="117" t="s">
        <v>189</v>
      </c>
      <c r="D47" s="117" t="s">
        <v>171</v>
      </c>
      <c r="E47" s="118" t="s">
        <v>174</v>
      </c>
      <c r="F47" s="1"/>
    </row>
    <row r="48" spans="1:6" s="2" customFormat="1" x14ac:dyDescent="0.2">
      <c r="A48" s="115">
        <v>45533</v>
      </c>
      <c r="B48" s="116">
        <f>310.44+28.51</f>
        <v>338.95</v>
      </c>
      <c r="C48" s="117" t="s">
        <v>189</v>
      </c>
      <c r="D48" s="117" t="s">
        <v>173</v>
      </c>
      <c r="E48" s="118" t="s">
        <v>174</v>
      </c>
      <c r="F48" s="1"/>
    </row>
    <row r="49" spans="1:6" s="2" customFormat="1" x14ac:dyDescent="0.2">
      <c r="A49" s="115">
        <v>45533</v>
      </c>
      <c r="B49" s="116">
        <v>48.7</v>
      </c>
      <c r="C49" s="117" t="s">
        <v>189</v>
      </c>
      <c r="D49" s="117" t="s">
        <v>171</v>
      </c>
      <c r="E49" s="118" t="s">
        <v>174</v>
      </c>
      <c r="F49" s="1"/>
    </row>
    <row r="50" spans="1:6" s="2" customFormat="1" x14ac:dyDescent="0.2">
      <c r="A50" s="115">
        <v>45589</v>
      </c>
      <c r="B50" s="116">
        <v>46.2</v>
      </c>
      <c r="C50" s="117" t="s">
        <v>190</v>
      </c>
      <c r="D50" s="117" t="s">
        <v>171</v>
      </c>
      <c r="E50" s="118" t="s">
        <v>174</v>
      </c>
      <c r="F50" s="1"/>
    </row>
    <row r="51" spans="1:6" s="2" customFormat="1" x14ac:dyDescent="0.2">
      <c r="A51" s="115">
        <v>45589</v>
      </c>
      <c r="B51" s="116">
        <f>20+552.48+20</f>
        <v>592.48</v>
      </c>
      <c r="C51" s="117" t="s">
        <v>190</v>
      </c>
      <c r="D51" s="117" t="s">
        <v>173</v>
      </c>
      <c r="E51" s="118" t="s">
        <v>174</v>
      </c>
      <c r="F51" s="1"/>
    </row>
    <row r="52" spans="1:6" s="2" customFormat="1" x14ac:dyDescent="0.2">
      <c r="A52" s="115">
        <v>45589</v>
      </c>
      <c r="B52" s="116">
        <v>90.87</v>
      </c>
      <c r="C52" s="117" t="s">
        <v>190</v>
      </c>
      <c r="D52" s="117" t="s">
        <v>171</v>
      </c>
      <c r="E52" s="118" t="s">
        <v>174</v>
      </c>
      <c r="F52" s="1"/>
    </row>
    <row r="53" spans="1:6" s="2" customFormat="1" x14ac:dyDescent="0.2">
      <c r="A53" s="115">
        <v>45589</v>
      </c>
      <c r="B53" s="116">
        <v>208</v>
      </c>
      <c r="C53" s="117" t="s">
        <v>190</v>
      </c>
      <c r="D53" s="117" t="s">
        <v>179</v>
      </c>
      <c r="E53" s="118" t="s">
        <v>174</v>
      </c>
      <c r="F53" s="1"/>
    </row>
    <row r="54" spans="1:6" s="2" customFormat="1" x14ac:dyDescent="0.2">
      <c r="A54" s="115">
        <v>45589</v>
      </c>
      <c r="B54" s="116">
        <v>23</v>
      </c>
      <c r="C54" s="117" t="s">
        <v>190</v>
      </c>
      <c r="D54" s="117" t="s">
        <v>191</v>
      </c>
      <c r="E54" s="118" t="s">
        <v>174</v>
      </c>
      <c r="F54" s="1"/>
    </row>
    <row r="55" spans="1:6" s="2" customFormat="1" x14ac:dyDescent="0.2">
      <c r="A55" s="115">
        <v>45589</v>
      </c>
      <c r="B55" s="116">
        <v>10</v>
      </c>
      <c r="C55" s="117" t="s">
        <v>190</v>
      </c>
      <c r="D55" s="117" t="s">
        <v>183</v>
      </c>
      <c r="E55" s="118" t="s">
        <v>174</v>
      </c>
      <c r="F55" s="1"/>
    </row>
    <row r="56" spans="1:6" s="2" customFormat="1" x14ac:dyDescent="0.2">
      <c r="A56" s="133" t="s">
        <v>193</v>
      </c>
      <c r="B56" s="116">
        <f>546.23+132.1+56.01+20</f>
        <v>754.34</v>
      </c>
      <c r="C56" s="117" t="s">
        <v>194</v>
      </c>
      <c r="D56" s="117" t="s">
        <v>173</v>
      </c>
      <c r="E56" s="118" t="s">
        <v>177</v>
      </c>
      <c r="F56" s="1"/>
    </row>
    <row r="57" spans="1:6" s="2" customFormat="1" x14ac:dyDescent="0.2">
      <c r="A57" s="133" t="s">
        <v>193</v>
      </c>
      <c r="B57" s="116">
        <v>143.19999999999999</v>
      </c>
      <c r="C57" s="117" t="s">
        <v>194</v>
      </c>
      <c r="D57" s="117" t="s">
        <v>179</v>
      </c>
      <c r="E57" s="118" t="s">
        <v>177</v>
      </c>
      <c r="F57" s="1"/>
    </row>
    <row r="58" spans="1:6" s="2" customFormat="1" x14ac:dyDescent="0.2">
      <c r="A58" s="133" t="s">
        <v>193</v>
      </c>
      <c r="B58" s="116">
        <v>4.79</v>
      </c>
      <c r="C58" s="117" t="s">
        <v>194</v>
      </c>
      <c r="D58" s="117" t="s">
        <v>192</v>
      </c>
      <c r="E58" s="118" t="s">
        <v>177</v>
      </c>
      <c r="F58" s="1"/>
    </row>
    <row r="59" spans="1:6" s="2" customFormat="1" x14ac:dyDescent="0.2">
      <c r="A59" s="133" t="s">
        <v>193</v>
      </c>
      <c r="B59" s="116">
        <v>10</v>
      </c>
      <c r="C59" s="117" t="s">
        <v>194</v>
      </c>
      <c r="D59" s="117" t="s">
        <v>183</v>
      </c>
      <c r="E59" s="118" t="s">
        <v>177</v>
      </c>
      <c r="F59" s="1"/>
    </row>
    <row r="60" spans="1:6" s="2" customFormat="1" x14ac:dyDescent="0.2">
      <c r="A60" s="133" t="s">
        <v>193</v>
      </c>
      <c r="B60" s="116">
        <v>18</v>
      </c>
      <c r="C60" s="117" t="s">
        <v>194</v>
      </c>
      <c r="D60" s="117" t="s">
        <v>180</v>
      </c>
      <c r="E60" s="118" t="s">
        <v>177</v>
      </c>
      <c r="F60" s="1"/>
    </row>
    <row r="61" spans="1:6" s="2" customFormat="1" x14ac:dyDescent="0.2">
      <c r="A61" s="133" t="s">
        <v>195</v>
      </c>
      <c r="B61" s="116">
        <v>322.36</v>
      </c>
      <c r="C61" s="117" t="s">
        <v>210</v>
      </c>
      <c r="D61" s="117" t="s">
        <v>197</v>
      </c>
      <c r="E61" s="118" t="s">
        <v>196</v>
      </c>
      <c r="F61" s="1"/>
    </row>
    <row r="62" spans="1:6" s="2" customFormat="1" x14ac:dyDescent="0.2">
      <c r="A62" s="133" t="s">
        <v>195</v>
      </c>
      <c r="B62" s="116">
        <v>130</v>
      </c>
      <c r="C62" s="117" t="s">
        <v>210</v>
      </c>
      <c r="D62" s="117" t="s">
        <v>183</v>
      </c>
      <c r="E62" s="118" t="s">
        <v>196</v>
      </c>
      <c r="F62" s="1"/>
    </row>
    <row r="63" spans="1:6" s="2" customFormat="1" x14ac:dyDescent="0.2">
      <c r="A63" s="133" t="s">
        <v>221</v>
      </c>
      <c r="B63" s="116">
        <v>47.73</v>
      </c>
      <c r="C63" s="117" t="s">
        <v>209</v>
      </c>
      <c r="D63" s="117" t="s">
        <v>171</v>
      </c>
      <c r="E63" s="118" t="s">
        <v>174</v>
      </c>
      <c r="F63" s="1"/>
    </row>
    <row r="64" spans="1:6" s="2" customFormat="1" x14ac:dyDescent="0.2">
      <c r="A64" s="133" t="s">
        <v>221</v>
      </c>
      <c r="B64" s="116">
        <f>538.98+73.03</f>
        <v>612.01</v>
      </c>
      <c r="C64" s="117" t="s">
        <v>209</v>
      </c>
      <c r="D64" s="117" t="s">
        <v>173</v>
      </c>
      <c r="E64" s="118" t="s">
        <v>174</v>
      </c>
      <c r="F64" s="1"/>
    </row>
    <row r="65" spans="1:6" s="2" customFormat="1" x14ac:dyDescent="0.2">
      <c r="A65" s="133" t="s">
        <v>221</v>
      </c>
      <c r="B65" s="116">
        <v>218.35</v>
      </c>
      <c r="C65" s="117" t="s">
        <v>209</v>
      </c>
      <c r="D65" s="117" t="s">
        <v>179</v>
      </c>
      <c r="E65" s="118" t="s">
        <v>174</v>
      </c>
      <c r="F65" s="1"/>
    </row>
    <row r="66" spans="1:6" s="2" customFormat="1" x14ac:dyDescent="0.2">
      <c r="A66" s="133" t="s">
        <v>221</v>
      </c>
      <c r="B66" s="116">
        <v>25.83</v>
      </c>
      <c r="C66" s="117" t="s">
        <v>209</v>
      </c>
      <c r="D66" s="117" t="s">
        <v>198</v>
      </c>
      <c r="E66" s="118" t="s">
        <v>174</v>
      </c>
      <c r="F66" s="1"/>
    </row>
    <row r="67" spans="1:6" s="2" customFormat="1" x14ac:dyDescent="0.2">
      <c r="A67" s="133" t="s">
        <v>221</v>
      </c>
      <c r="B67" s="116">
        <v>90.87</v>
      </c>
      <c r="C67" s="117" t="s">
        <v>209</v>
      </c>
      <c r="D67" s="117" t="s">
        <v>171</v>
      </c>
      <c r="E67" s="118" t="s">
        <v>174</v>
      </c>
      <c r="F67" s="1"/>
    </row>
    <row r="68" spans="1:6" s="2" customFormat="1" x14ac:dyDescent="0.2">
      <c r="A68" s="133" t="s">
        <v>221</v>
      </c>
      <c r="B68" s="116">
        <v>54.04</v>
      </c>
      <c r="C68" s="117" t="s">
        <v>209</v>
      </c>
      <c r="D68" s="117" t="s">
        <v>171</v>
      </c>
      <c r="E68" s="118" t="s">
        <v>174</v>
      </c>
      <c r="F68" s="1"/>
    </row>
    <row r="69" spans="1:6" s="2" customFormat="1" x14ac:dyDescent="0.2">
      <c r="A69" s="133" t="s">
        <v>199</v>
      </c>
      <c r="B69" s="116">
        <v>52.42</v>
      </c>
      <c r="C69" s="117" t="s">
        <v>202</v>
      </c>
      <c r="D69" s="117" t="s">
        <v>171</v>
      </c>
      <c r="E69" s="118" t="s">
        <v>176</v>
      </c>
      <c r="F69" s="1"/>
    </row>
    <row r="70" spans="1:6" s="2" customFormat="1" x14ac:dyDescent="0.2">
      <c r="A70" s="133" t="s">
        <v>199</v>
      </c>
      <c r="B70" s="116">
        <f>386.31+8.51</f>
        <v>394.82</v>
      </c>
      <c r="C70" s="117" t="s">
        <v>202</v>
      </c>
      <c r="D70" s="117" t="s">
        <v>173</v>
      </c>
      <c r="E70" s="118" t="s">
        <v>176</v>
      </c>
      <c r="F70" s="1"/>
    </row>
    <row r="71" spans="1:6" s="2" customFormat="1" x14ac:dyDescent="0.2">
      <c r="A71" s="133" t="s">
        <v>199</v>
      </c>
      <c r="B71" s="116">
        <v>188.7</v>
      </c>
      <c r="C71" s="117" t="s">
        <v>202</v>
      </c>
      <c r="D71" s="117" t="s">
        <v>179</v>
      </c>
      <c r="E71" s="118" t="s">
        <v>176</v>
      </c>
      <c r="F71" s="1"/>
    </row>
    <row r="72" spans="1:6" s="2" customFormat="1" x14ac:dyDescent="0.2">
      <c r="A72" s="133" t="s">
        <v>199</v>
      </c>
      <c r="B72" s="116">
        <v>3.48</v>
      </c>
      <c r="C72" s="117" t="s">
        <v>202</v>
      </c>
      <c r="D72" s="117" t="s">
        <v>180</v>
      </c>
      <c r="E72" s="118" t="s">
        <v>176</v>
      </c>
      <c r="F72" s="1"/>
    </row>
    <row r="73" spans="1:6" s="2" customFormat="1" x14ac:dyDescent="0.2">
      <c r="A73" s="133" t="s">
        <v>199</v>
      </c>
      <c r="B73" s="116">
        <v>11.14</v>
      </c>
      <c r="C73" s="117" t="s">
        <v>202</v>
      </c>
      <c r="D73" s="117" t="s">
        <v>200</v>
      </c>
      <c r="E73" s="118" t="s">
        <v>176</v>
      </c>
      <c r="F73" s="1"/>
    </row>
    <row r="74" spans="1:6" s="2" customFormat="1" x14ac:dyDescent="0.2">
      <c r="A74" s="133" t="s">
        <v>199</v>
      </c>
      <c r="B74" s="116">
        <v>130.38999999999999</v>
      </c>
      <c r="C74" s="117" t="s">
        <v>202</v>
      </c>
      <c r="D74" s="117" t="s">
        <v>201</v>
      </c>
      <c r="E74" s="118" t="s">
        <v>176</v>
      </c>
      <c r="F74" s="1"/>
    </row>
    <row r="75" spans="1:6" s="2" customFormat="1" x14ac:dyDescent="0.2">
      <c r="A75" s="133" t="s">
        <v>204</v>
      </c>
      <c r="B75" s="116">
        <v>52.9</v>
      </c>
      <c r="C75" s="117" t="s">
        <v>208</v>
      </c>
      <c r="D75" s="117" t="s">
        <v>171</v>
      </c>
      <c r="E75" s="118" t="s">
        <v>174</v>
      </c>
      <c r="F75" s="1"/>
    </row>
    <row r="76" spans="1:6" s="2" customFormat="1" x14ac:dyDescent="0.2">
      <c r="A76" s="133" t="s">
        <v>204</v>
      </c>
      <c r="B76" s="116">
        <f>349.2+8.44+20+37.1</f>
        <v>414.74</v>
      </c>
      <c r="C76" s="117" t="s">
        <v>208</v>
      </c>
      <c r="D76" s="117" t="s">
        <v>173</v>
      </c>
      <c r="E76" s="118" t="s">
        <v>174</v>
      </c>
      <c r="F76" s="1"/>
    </row>
    <row r="77" spans="1:6" s="2" customFormat="1" x14ac:dyDescent="0.2">
      <c r="A77" s="133" t="s">
        <v>204</v>
      </c>
      <c r="B77" s="116">
        <v>20</v>
      </c>
      <c r="C77" s="117" t="s">
        <v>208</v>
      </c>
      <c r="D77" s="117" t="s">
        <v>180</v>
      </c>
      <c r="E77" s="118" t="s">
        <v>174</v>
      </c>
      <c r="F77" s="1"/>
    </row>
    <row r="78" spans="1:6" s="2" customFormat="1" x14ac:dyDescent="0.2">
      <c r="A78" s="133" t="s">
        <v>204</v>
      </c>
      <c r="B78" s="116">
        <v>647.48</v>
      </c>
      <c r="C78" s="117" t="s">
        <v>208</v>
      </c>
      <c r="D78" s="117" t="s">
        <v>179</v>
      </c>
      <c r="E78" s="118" t="s">
        <v>174</v>
      </c>
      <c r="F78" s="1"/>
    </row>
    <row r="79" spans="1:6" s="2" customFormat="1" x14ac:dyDescent="0.2">
      <c r="A79" s="133" t="s">
        <v>204</v>
      </c>
      <c r="B79" s="116">
        <v>31.92</v>
      </c>
      <c r="C79" s="117" t="s">
        <v>208</v>
      </c>
      <c r="D79" s="117" t="s">
        <v>200</v>
      </c>
      <c r="E79" s="118" t="s">
        <v>174</v>
      </c>
      <c r="F79" s="1"/>
    </row>
    <row r="80" spans="1:6" s="2" customFormat="1" x14ac:dyDescent="0.2">
      <c r="A80" s="133" t="s">
        <v>204</v>
      </c>
      <c r="B80" s="116">
        <v>20.87</v>
      </c>
      <c r="C80" s="117" t="s">
        <v>208</v>
      </c>
      <c r="D80" s="117" t="s">
        <v>203</v>
      </c>
      <c r="E80" s="118" t="s">
        <v>174</v>
      </c>
      <c r="F80" s="1"/>
    </row>
    <row r="81" spans="1:6" s="2" customFormat="1" x14ac:dyDescent="0.2">
      <c r="A81" s="133" t="s">
        <v>204</v>
      </c>
      <c r="B81" s="116">
        <v>105</v>
      </c>
      <c r="C81" s="117" t="s">
        <v>208</v>
      </c>
      <c r="D81" s="117" t="s">
        <v>183</v>
      </c>
      <c r="E81" s="118" t="s">
        <v>174</v>
      </c>
      <c r="F81" s="1"/>
    </row>
    <row r="82" spans="1:6" s="2" customFormat="1" x14ac:dyDescent="0.2">
      <c r="A82" s="133" t="s">
        <v>204</v>
      </c>
      <c r="B82" s="116">
        <v>17.3</v>
      </c>
      <c r="C82" s="117" t="s">
        <v>208</v>
      </c>
      <c r="D82" s="117" t="s">
        <v>205</v>
      </c>
      <c r="E82" s="118" t="s">
        <v>174</v>
      </c>
      <c r="F82" s="1"/>
    </row>
    <row r="83" spans="1:6" s="2" customFormat="1" x14ac:dyDescent="0.2">
      <c r="A83" s="133" t="s">
        <v>204</v>
      </c>
      <c r="B83" s="116">
        <v>40.44</v>
      </c>
      <c r="C83" s="117" t="s">
        <v>208</v>
      </c>
      <c r="D83" s="117" t="s">
        <v>171</v>
      </c>
      <c r="E83" s="118" t="s">
        <v>174</v>
      </c>
      <c r="F83" s="1"/>
    </row>
    <row r="84" spans="1:6" s="2" customFormat="1" x14ac:dyDescent="0.2">
      <c r="A84" s="133" t="s">
        <v>204</v>
      </c>
      <c r="B84" s="116">
        <v>103.21</v>
      </c>
      <c r="C84" s="117" t="s">
        <v>208</v>
      </c>
      <c r="D84" s="117" t="s">
        <v>171</v>
      </c>
      <c r="E84" s="118" t="s">
        <v>174</v>
      </c>
      <c r="F84" s="1"/>
    </row>
    <row r="85" spans="1:6" s="2" customFormat="1" x14ac:dyDescent="0.2">
      <c r="A85" s="133" t="s">
        <v>204</v>
      </c>
      <c r="B85" s="116">
        <v>11</v>
      </c>
      <c r="C85" s="117" t="s">
        <v>208</v>
      </c>
      <c r="D85" s="117" t="s">
        <v>180</v>
      </c>
      <c r="E85" s="118" t="s">
        <v>174</v>
      </c>
      <c r="F85" s="1"/>
    </row>
    <row r="86" spans="1:6" s="2" customFormat="1" x14ac:dyDescent="0.2">
      <c r="A86" s="133" t="s">
        <v>207</v>
      </c>
      <c r="B86" s="116">
        <v>46.2</v>
      </c>
      <c r="C86" s="117" t="s">
        <v>215</v>
      </c>
      <c r="D86" s="117" t="s">
        <v>171</v>
      </c>
      <c r="E86" s="118" t="s">
        <v>172</v>
      </c>
      <c r="F86" s="1"/>
    </row>
    <row r="87" spans="1:6" s="2" customFormat="1" x14ac:dyDescent="0.2">
      <c r="A87" s="133" t="s">
        <v>207</v>
      </c>
      <c r="B87" s="116">
        <f>520.67+52.5</f>
        <v>573.16999999999996</v>
      </c>
      <c r="C87" s="117" t="s">
        <v>215</v>
      </c>
      <c r="D87" s="117" t="s">
        <v>173</v>
      </c>
      <c r="E87" s="118" t="s">
        <v>206</v>
      </c>
      <c r="F87" s="1"/>
    </row>
    <row r="88" spans="1:6" s="2" customFormat="1" x14ac:dyDescent="0.2">
      <c r="A88" s="133" t="s">
        <v>207</v>
      </c>
      <c r="B88" s="116">
        <v>225</v>
      </c>
      <c r="C88" s="117" t="s">
        <v>215</v>
      </c>
      <c r="D88" s="117" t="s">
        <v>183</v>
      </c>
      <c r="E88" s="118" t="s">
        <v>206</v>
      </c>
      <c r="F88" s="1"/>
    </row>
    <row r="89" spans="1:6" s="2" customFormat="1" x14ac:dyDescent="0.2">
      <c r="A89" s="133" t="s">
        <v>207</v>
      </c>
      <c r="B89" s="116">
        <v>50.31</v>
      </c>
      <c r="C89" s="117" t="s">
        <v>215</v>
      </c>
      <c r="D89" s="117" t="s">
        <v>171</v>
      </c>
      <c r="E89" s="118" t="s">
        <v>206</v>
      </c>
      <c r="F89" s="1"/>
    </row>
    <row r="90" spans="1:6" s="2" customFormat="1" x14ac:dyDescent="0.2">
      <c r="A90" s="133" t="s">
        <v>207</v>
      </c>
      <c r="B90" s="116">
        <v>47.16</v>
      </c>
      <c r="C90" s="117" t="s">
        <v>215</v>
      </c>
      <c r="D90" s="117" t="s">
        <v>171</v>
      </c>
      <c r="E90" s="118" t="s">
        <v>206</v>
      </c>
      <c r="F90" s="1"/>
    </row>
    <row r="91" spans="1:6" s="2" customFormat="1" x14ac:dyDescent="0.2">
      <c r="A91" s="133" t="s">
        <v>223</v>
      </c>
      <c r="B91" s="116">
        <v>47.16</v>
      </c>
      <c r="C91" s="117" t="s">
        <v>218</v>
      </c>
      <c r="D91" s="117" t="s">
        <v>171</v>
      </c>
      <c r="E91" s="118" t="s">
        <v>176</v>
      </c>
      <c r="F91" s="1"/>
    </row>
    <row r="92" spans="1:6" s="2" customFormat="1" x14ac:dyDescent="0.2">
      <c r="A92" s="133" t="s">
        <v>223</v>
      </c>
      <c r="B92" s="116">
        <f>509.46+20</f>
        <v>529.46</v>
      </c>
      <c r="C92" s="117" t="s">
        <v>218</v>
      </c>
      <c r="D92" s="117" t="s">
        <v>173</v>
      </c>
      <c r="E92" s="118" t="s">
        <v>176</v>
      </c>
      <c r="F92" s="1"/>
    </row>
    <row r="93" spans="1:6" s="2" customFormat="1" x14ac:dyDescent="0.2">
      <c r="A93" s="133" t="s">
        <v>223</v>
      </c>
      <c r="B93" s="116">
        <v>3.48</v>
      </c>
      <c r="C93" s="117" t="s">
        <v>218</v>
      </c>
      <c r="D93" s="117" t="s">
        <v>180</v>
      </c>
      <c r="E93" s="118" t="s">
        <v>176</v>
      </c>
      <c r="F93" s="1"/>
    </row>
    <row r="94" spans="1:6" s="2" customFormat="1" x14ac:dyDescent="0.2">
      <c r="A94" s="133" t="s">
        <v>223</v>
      </c>
      <c r="B94" s="116">
        <v>16.79</v>
      </c>
      <c r="C94" s="117" t="s">
        <v>218</v>
      </c>
      <c r="D94" s="117" t="s">
        <v>192</v>
      </c>
      <c r="E94" s="118" t="s">
        <v>176</v>
      </c>
      <c r="F94" s="1"/>
    </row>
    <row r="95" spans="1:6" s="2" customFormat="1" x14ac:dyDescent="0.2">
      <c r="A95" s="133" t="s">
        <v>223</v>
      </c>
      <c r="B95" s="116">
        <v>305</v>
      </c>
      <c r="C95" s="117" t="s">
        <v>218</v>
      </c>
      <c r="D95" s="117" t="s">
        <v>183</v>
      </c>
      <c r="E95" s="118" t="s">
        <v>176</v>
      </c>
      <c r="F95" s="1"/>
    </row>
    <row r="96" spans="1:6" s="2" customFormat="1" x14ac:dyDescent="0.2">
      <c r="A96" s="133" t="s">
        <v>220</v>
      </c>
      <c r="B96" s="116">
        <v>72.5</v>
      </c>
      <c r="C96" s="117" t="s">
        <v>219</v>
      </c>
      <c r="D96" s="117" t="s">
        <v>171</v>
      </c>
      <c r="E96" s="118" t="s">
        <v>174</v>
      </c>
      <c r="F96" s="1"/>
    </row>
    <row r="97" spans="1:6" s="2" customFormat="1" x14ac:dyDescent="0.2">
      <c r="A97" s="133" t="s">
        <v>220</v>
      </c>
      <c r="B97" s="116">
        <f>251.36+10</f>
        <v>261.36</v>
      </c>
      <c r="C97" s="117" t="s">
        <v>219</v>
      </c>
      <c r="D97" s="117" t="s">
        <v>173</v>
      </c>
      <c r="E97" s="118" t="s">
        <v>174</v>
      </c>
      <c r="F97" s="1"/>
    </row>
    <row r="98" spans="1:6" s="2" customFormat="1" x14ac:dyDescent="0.2">
      <c r="A98" s="133" t="s">
        <v>220</v>
      </c>
      <c r="B98" s="116">
        <v>729.57</v>
      </c>
      <c r="C98" s="117" t="s">
        <v>219</v>
      </c>
      <c r="D98" s="117" t="s">
        <v>179</v>
      </c>
      <c r="E98" s="118" t="s">
        <v>174</v>
      </c>
      <c r="F98" s="1"/>
    </row>
    <row r="99" spans="1:6" s="2" customFormat="1" x14ac:dyDescent="0.2">
      <c r="A99" s="133" t="s">
        <v>220</v>
      </c>
      <c r="B99" s="116">
        <v>120</v>
      </c>
      <c r="C99" s="117" t="s">
        <v>219</v>
      </c>
      <c r="D99" s="117" t="s">
        <v>183</v>
      </c>
      <c r="E99" s="118" t="s">
        <v>174</v>
      </c>
      <c r="F99" s="1"/>
    </row>
    <row r="100" spans="1:6" s="2" customFormat="1" x14ac:dyDescent="0.2">
      <c r="A100" s="133" t="s">
        <v>220</v>
      </c>
      <c r="B100" s="116">
        <v>41.33</v>
      </c>
      <c r="C100" s="117" t="s">
        <v>219</v>
      </c>
      <c r="D100" s="117" t="s">
        <v>171</v>
      </c>
      <c r="E100" s="118" t="s">
        <v>174</v>
      </c>
      <c r="F100" s="1"/>
    </row>
    <row r="101" spans="1:6" s="2" customFormat="1" x14ac:dyDescent="0.2">
      <c r="A101" s="133" t="s">
        <v>214</v>
      </c>
      <c r="B101" s="116">
        <v>46.97</v>
      </c>
      <c r="C101" s="117" t="s">
        <v>213</v>
      </c>
      <c r="D101" s="117" t="s">
        <v>171</v>
      </c>
      <c r="E101" s="118" t="s">
        <v>178</v>
      </c>
      <c r="F101" s="1"/>
    </row>
    <row r="102" spans="1:6" s="2" customFormat="1" x14ac:dyDescent="0.2">
      <c r="A102" s="133" t="s">
        <v>214</v>
      </c>
      <c r="B102" s="116">
        <f>330.63+10</f>
        <v>340.63</v>
      </c>
      <c r="C102" s="117" t="s">
        <v>213</v>
      </c>
      <c r="D102" s="117" t="s">
        <v>173</v>
      </c>
      <c r="E102" s="118" t="s">
        <v>178</v>
      </c>
      <c r="F102" s="1"/>
    </row>
    <row r="103" spans="1:6" s="2" customFormat="1" x14ac:dyDescent="0.2">
      <c r="A103" s="133" t="s">
        <v>214</v>
      </c>
      <c r="B103" s="116">
        <v>129.35</v>
      </c>
      <c r="C103" s="117" t="s">
        <v>213</v>
      </c>
      <c r="D103" s="117" t="s">
        <v>179</v>
      </c>
      <c r="E103" s="118" t="s">
        <v>178</v>
      </c>
      <c r="F103" s="1"/>
    </row>
    <row r="104" spans="1:6" s="2" customFormat="1" x14ac:dyDescent="0.2">
      <c r="A104" s="133" t="s">
        <v>214</v>
      </c>
      <c r="B104" s="116">
        <v>30</v>
      </c>
      <c r="C104" s="117" t="s">
        <v>213</v>
      </c>
      <c r="D104" s="117" t="s">
        <v>183</v>
      </c>
      <c r="E104" s="118" t="s">
        <v>178</v>
      </c>
      <c r="F104" s="1"/>
    </row>
    <row r="105" spans="1:6" s="2" customFormat="1" x14ac:dyDescent="0.2">
      <c r="A105" s="133" t="s">
        <v>214</v>
      </c>
      <c r="B105" s="116">
        <v>76.23</v>
      </c>
      <c r="C105" s="117" t="s">
        <v>213</v>
      </c>
      <c r="D105" s="117" t="s">
        <v>171</v>
      </c>
      <c r="E105" s="118" t="s">
        <v>178</v>
      </c>
      <c r="F105" s="1"/>
    </row>
    <row r="106" spans="1:6" s="2" customFormat="1" x14ac:dyDescent="0.2">
      <c r="A106" s="133">
        <v>45742</v>
      </c>
      <c r="B106" s="116">
        <v>158</v>
      </c>
      <c r="C106" s="117" t="s">
        <v>224</v>
      </c>
      <c r="D106" s="117" t="s">
        <v>225</v>
      </c>
      <c r="E106" s="118" t="s">
        <v>226</v>
      </c>
      <c r="F106" s="1"/>
    </row>
    <row r="107" spans="1:6" s="2" customFormat="1" x14ac:dyDescent="0.2">
      <c r="A107" s="133" t="s">
        <v>216</v>
      </c>
      <c r="B107" s="116">
        <v>48.02</v>
      </c>
      <c r="C107" s="117" t="s">
        <v>217</v>
      </c>
      <c r="D107" s="117" t="s">
        <v>171</v>
      </c>
      <c r="E107" s="118" t="s">
        <v>174</v>
      </c>
      <c r="F107" s="1"/>
    </row>
    <row r="108" spans="1:6" s="2" customFormat="1" x14ac:dyDescent="0.2">
      <c r="A108" s="133" t="s">
        <v>216</v>
      </c>
      <c r="B108" s="116">
        <f>490.91+10+8.51</f>
        <v>509.42</v>
      </c>
      <c r="C108" s="117" t="s">
        <v>217</v>
      </c>
      <c r="D108" s="117" t="s">
        <v>173</v>
      </c>
      <c r="E108" s="118" t="s">
        <v>174</v>
      </c>
      <c r="F108" s="1"/>
    </row>
    <row r="109" spans="1:6" s="2" customFormat="1" x14ac:dyDescent="0.2">
      <c r="A109" s="133" t="s">
        <v>216</v>
      </c>
      <c r="B109" s="116">
        <v>91.83</v>
      </c>
      <c r="C109" s="117" t="s">
        <v>217</v>
      </c>
      <c r="D109" s="117" t="s">
        <v>171</v>
      </c>
      <c r="E109" s="118" t="s">
        <v>174</v>
      </c>
      <c r="F109" s="1"/>
    </row>
    <row r="110" spans="1:6" s="2" customFormat="1" x14ac:dyDescent="0.2">
      <c r="A110" s="133" t="s">
        <v>216</v>
      </c>
      <c r="B110" s="116">
        <v>456.52</v>
      </c>
      <c r="C110" s="117" t="s">
        <v>217</v>
      </c>
      <c r="D110" s="117" t="s">
        <v>179</v>
      </c>
      <c r="E110" s="118" t="s">
        <v>174</v>
      </c>
      <c r="F110" s="1"/>
    </row>
    <row r="111" spans="1:6" s="2" customFormat="1" x14ac:dyDescent="0.2">
      <c r="A111" s="133" t="s">
        <v>216</v>
      </c>
      <c r="B111" s="116">
        <v>15.13</v>
      </c>
      <c r="C111" s="117" t="s">
        <v>217</v>
      </c>
      <c r="D111" s="117" t="s">
        <v>198</v>
      </c>
      <c r="E111" s="118" t="s">
        <v>174</v>
      </c>
      <c r="F111" s="1"/>
    </row>
    <row r="112" spans="1:6" s="2" customFormat="1" x14ac:dyDescent="0.2">
      <c r="A112" s="133" t="s">
        <v>216</v>
      </c>
      <c r="B112" s="116">
        <v>30</v>
      </c>
      <c r="C112" s="117" t="s">
        <v>217</v>
      </c>
      <c r="D112" s="117" t="s">
        <v>183</v>
      </c>
      <c r="E112" s="118" t="s">
        <v>174</v>
      </c>
      <c r="F112" s="1"/>
    </row>
    <row r="113" spans="1:6" s="2" customFormat="1" x14ac:dyDescent="0.2">
      <c r="A113" s="133" t="s">
        <v>216</v>
      </c>
      <c r="B113" s="116">
        <v>17.39</v>
      </c>
      <c r="C113" s="117" t="s">
        <v>217</v>
      </c>
      <c r="D113" s="117" t="s">
        <v>180</v>
      </c>
      <c r="E113" s="118" t="s">
        <v>174</v>
      </c>
      <c r="F113" s="1"/>
    </row>
    <row r="114" spans="1:6" s="2" customFormat="1" x14ac:dyDescent="0.2">
      <c r="A114" s="133" t="s">
        <v>216</v>
      </c>
      <c r="B114" s="116">
        <v>11</v>
      </c>
      <c r="C114" s="117" t="s">
        <v>217</v>
      </c>
      <c r="D114" s="117" t="s">
        <v>180</v>
      </c>
      <c r="E114" s="118" t="s">
        <v>174</v>
      </c>
      <c r="F114" s="1"/>
    </row>
    <row r="115" spans="1:6" s="2" customFormat="1" x14ac:dyDescent="0.2">
      <c r="A115" s="115"/>
      <c r="B115" s="116"/>
      <c r="C115" s="117"/>
      <c r="D115" s="117"/>
      <c r="E115" s="118"/>
      <c r="F115" s="1"/>
    </row>
    <row r="116" spans="1:6" s="2" customFormat="1" x14ac:dyDescent="0.2">
      <c r="A116" s="115"/>
      <c r="B116" s="116"/>
      <c r="C116" s="117"/>
      <c r="D116" s="117"/>
      <c r="E116" s="118"/>
      <c r="F116" s="1"/>
    </row>
    <row r="117" spans="1:6" s="2" customFormat="1" hidden="1" x14ac:dyDescent="0.2">
      <c r="A117" s="106"/>
      <c r="B117" s="107"/>
      <c r="C117" s="108"/>
      <c r="D117" s="108"/>
      <c r="E117" s="109"/>
      <c r="F117" s="1"/>
    </row>
    <row r="118" spans="1:6" ht="19.5" customHeight="1" x14ac:dyDescent="0.2">
      <c r="A118" s="70" t="s">
        <v>123</v>
      </c>
      <c r="B118" s="71">
        <f>SUM(B20:B117)</f>
        <v>15072.559999999996</v>
      </c>
      <c r="C118" s="126" t="str">
        <f>IF(SUBTOTAL(3,B20:B117)=SUBTOTAL(103,B20:B117),'Summary and sign-off'!$A$48,'Summary and sign-off'!$A$49)</f>
        <v>Check - there are no hidden rows with data</v>
      </c>
      <c r="D118" s="142" t="str">
        <f>IF('Summary and sign-off'!F56='Summary and sign-off'!F54,'Summary and sign-off'!A51,'Summary and sign-off'!A50)</f>
        <v>Check - each entry provides sufficient information</v>
      </c>
      <c r="E118" s="142"/>
      <c r="F118" s="17"/>
    </row>
    <row r="119" spans="1:6" ht="10.5" customHeight="1" x14ac:dyDescent="0.2">
      <c r="A119" s="17"/>
      <c r="B119" s="19"/>
      <c r="C119" s="17"/>
      <c r="D119" s="17"/>
      <c r="E119" s="17"/>
      <c r="F119" s="17"/>
    </row>
    <row r="120" spans="1:6" ht="24.75" customHeight="1" x14ac:dyDescent="0.2">
      <c r="A120" s="144" t="s">
        <v>124</v>
      </c>
      <c r="B120" s="144"/>
      <c r="C120" s="144"/>
      <c r="D120" s="144"/>
      <c r="E120" s="144"/>
      <c r="F120" s="17"/>
    </row>
    <row r="121" spans="1:6" ht="27" customHeight="1" x14ac:dyDescent="0.2">
      <c r="A121" s="24" t="s">
        <v>115</v>
      </c>
      <c r="B121" s="24" t="s">
        <v>59</v>
      </c>
      <c r="C121" s="24" t="s">
        <v>125</v>
      </c>
      <c r="D121" s="24" t="s">
        <v>126</v>
      </c>
      <c r="E121" s="24" t="s">
        <v>119</v>
      </c>
      <c r="F121" s="28"/>
    </row>
    <row r="122" spans="1:6" s="2" customFormat="1" x14ac:dyDescent="0.2">
      <c r="A122" s="115">
        <v>45531</v>
      </c>
      <c r="B122" s="116">
        <v>16.07</v>
      </c>
      <c r="C122" s="117" t="s">
        <v>222</v>
      </c>
      <c r="D122" s="117" t="s">
        <v>171</v>
      </c>
      <c r="E122" s="118" t="s">
        <v>172</v>
      </c>
      <c r="F122" s="1"/>
    </row>
    <row r="123" spans="1:6" s="2" customFormat="1" x14ac:dyDescent="0.2">
      <c r="A123" s="115"/>
      <c r="B123" s="116"/>
      <c r="C123" s="117"/>
      <c r="D123" s="117"/>
      <c r="E123" s="118"/>
      <c r="F123" s="1"/>
    </row>
    <row r="124" spans="1:6" s="2" customFormat="1" x14ac:dyDescent="0.2">
      <c r="A124" s="115"/>
      <c r="B124" s="116"/>
      <c r="C124" s="117"/>
      <c r="D124" s="117"/>
      <c r="E124" s="118"/>
      <c r="F124" s="1"/>
    </row>
    <row r="125" spans="1:6" s="2" customFormat="1" x14ac:dyDescent="0.2">
      <c r="A125" s="115"/>
      <c r="B125" s="116"/>
      <c r="C125" s="117"/>
      <c r="D125" s="117"/>
      <c r="E125" s="118"/>
      <c r="F125" s="1"/>
    </row>
    <row r="126" spans="1:6" s="2" customFormat="1" x14ac:dyDescent="0.2">
      <c r="A126" s="115"/>
      <c r="B126" s="116"/>
      <c r="C126" s="117"/>
      <c r="D126" s="117"/>
      <c r="E126" s="118"/>
      <c r="F126" s="1"/>
    </row>
    <row r="127" spans="1:6" s="2" customFormat="1" x14ac:dyDescent="0.2">
      <c r="A127" s="115"/>
      <c r="B127" s="116"/>
      <c r="C127" s="117"/>
      <c r="D127" s="117"/>
      <c r="E127" s="118"/>
      <c r="F127" s="1"/>
    </row>
    <row r="128" spans="1:6" s="2" customFormat="1" x14ac:dyDescent="0.2">
      <c r="A128" s="115"/>
      <c r="B128" s="116"/>
      <c r="C128" s="117"/>
      <c r="D128" s="117"/>
      <c r="E128" s="118"/>
      <c r="F128" s="1"/>
    </row>
    <row r="129" spans="1:6" s="2" customFormat="1" x14ac:dyDescent="0.2">
      <c r="A129" s="115"/>
      <c r="B129" s="116"/>
      <c r="C129" s="117"/>
      <c r="D129" s="117"/>
      <c r="E129" s="118"/>
      <c r="F129" s="1"/>
    </row>
    <row r="130" spans="1:6" s="2" customFormat="1" x14ac:dyDescent="0.2">
      <c r="A130" s="115"/>
      <c r="B130" s="116"/>
      <c r="C130" s="117"/>
      <c r="D130" s="117"/>
      <c r="E130" s="118"/>
      <c r="F130" s="1"/>
    </row>
    <row r="131" spans="1:6" s="2" customFormat="1" x14ac:dyDescent="0.2">
      <c r="A131" s="115"/>
      <c r="B131" s="116"/>
      <c r="C131" s="117"/>
      <c r="D131" s="117"/>
      <c r="E131" s="118"/>
      <c r="F131" s="1"/>
    </row>
    <row r="132" spans="1:6" s="2" customFormat="1" x14ac:dyDescent="0.2">
      <c r="A132" s="115"/>
      <c r="B132" s="116"/>
      <c r="C132" s="117"/>
      <c r="D132" s="117"/>
      <c r="E132" s="118"/>
      <c r="F132" s="1"/>
    </row>
    <row r="133" spans="1:6" s="2" customFormat="1" x14ac:dyDescent="0.2">
      <c r="A133" s="115"/>
      <c r="B133" s="116"/>
      <c r="C133" s="117"/>
      <c r="D133" s="117"/>
      <c r="E133" s="118"/>
      <c r="F133" s="1"/>
    </row>
    <row r="134" spans="1:6" s="2" customFormat="1" x14ac:dyDescent="0.2">
      <c r="A134" s="115"/>
      <c r="B134" s="116"/>
      <c r="C134" s="117"/>
      <c r="D134" s="117"/>
      <c r="E134" s="118"/>
      <c r="F134" s="1"/>
    </row>
    <row r="135" spans="1:6" s="2" customFormat="1" x14ac:dyDescent="0.2">
      <c r="A135" s="115"/>
      <c r="B135" s="116"/>
      <c r="C135" s="117"/>
      <c r="D135" s="117"/>
      <c r="E135" s="118"/>
      <c r="F135" s="1"/>
    </row>
    <row r="136" spans="1:6" s="2" customFormat="1" x14ac:dyDescent="0.2">
      <c r="A136" s="115"/>
      <c r="B136" s="116"/>
      <c r="C136" s="117"/>
      <c r="D136" s="117"/>
      <c r="E136" s="118"/>
      <c r="F136" s="1"/>
    </row>
    <row r="137" spans="1:6" s="2" customFormat="1" x14ac:dyDescent="0.2">
      <c r="A137" s="115"/>
      <c r="B137" s="116"/>
      <c r="C137" s="117"/>
      <c r="D137" s="117"/>
      <c r="E137" s="118"/>
      <c r="F137" s="1"/>
    </row>
    <row r="138" spans="1:6" s="2" customFormat="1" x14ac:dyDescent="0.2">
      <c r="A138" s="115"/>
      <c r="B138" s="116"/>
      <c r="C138" s="117"/>
      <c r="D138" s="117"/>
      <c r="E138" s="118"/>
      <c r="F138" s="1"/>
    </row>
    <row r="139" spans="1:6" s="2" customFormat="1" x14ac:dyDescent="0.2">
      <c r="A139" s="115"/>
      <c r="B139" s="116"/>
      <c r="C139" s="117"/>
      <c r="D139" s="117"/>
      <c r="E139" s="118"/>
      <c r="F139" s="1"/>
    </row>
    <row r="140" spans="1:6" s="2" customFormat="1" x14ac:dyDescent="0.2">
      <c r="A140" s="115"/>
      <c r="B140" s="116"/>
      <c r="C140" s="117"/>
      <c r="D140" s="117"/>
      <c r="E140" s="118"/>
      <c r="F140" s="1"/>
    </row>
    <row r="141" spans="1:6" s="2" customFormat="1" x14ac:dyDescent="0.2">
      <c r="A141" s="115"/>
      <c r="B141" s="116"/>
      <c r="C141" s="117"/>
      <c r="D141" s="117"/>
      <c r="E141" s="118"/>
      <c r="F141" s="1"/>
    </row>
    <row r="142" spans="1:6" s="2" customFormat="1" x14ac:dyDescent="0.2">
      <c r="A142" s="115"/>
      <c r="B142" s="116"/>
      <c r="C142" s="117"/>
      <c r="D142" s="117"/>
      <c r="E142" s="118"/>
      <c r="F142" s="1"/>
    </row>
    <row r="143" spans="1:6" s="2" customFormat="1" x14ac:dyDescent="0.2">
      <c r="A143" s="115"/>
      <c r="B143" s="116"/>
      <c r="C143" s="117"/>
      <c r="D143" s="117"/>
      <c r="E143" s="118"/>
      <c r="F143" s="1"/>
    </row>
    <row r="144" spans="1:6" s="2" customFormat="1" hidden="1" x14ac:dyDescent="0.2">
      <c r="A144" s="93"/>
      <c r="B144" s="94"/>
      <c r="C144" s="95"/>
      <c r="D144" s="95"/>
      <c r="E144" s="96"/>
      <c r="F144" s="1"/>
    </row>
    <row r="145" spans="1:6" ht="19.5" customHeight="1" x14ac:dyDescent="0.2">
      <c r="A145" s="70" t="s">
        <v>127</v>
      </c>
      <c r="B145" s="71">
        <f>SUM(B122:B144)</f>
        <v>16.07</v>
      </c>
      <c r="C145" s="126" t="str">
        <f>IF(SUBTOTAL(3,B122:B144)=SUBTOTAL(103,B122:B144),'Summary and sign-off'!$A$48,'Summary and sign-off'!$A$49)</f>
        <v>Check - there are no hidden rows with data</v>
      </c>
      <c r="D145" s="142" t="str">
        <f>IF('Summary and sign-off'!F57='Summary and sign-off'!F54,'Summary and sign-off'!A51,'Summary and sign-off'!A50)</f>
        <v>Check - each entry provides sufficient information</v>
      </c>
      <c r="E145" s="142"/>
      <c r="F145" s="17"/>
    </row>
    <row r="146" spans="1:6" ht="10.5" customHeight="1" x14ac:dyDescent="0.2">
      <c r="A146" s="17"/>
      <c r="B146" s="56"/>
      <c r="C146" s="19"/>
      <c r="D146" s="17"/>
      <c r="E146" s="17"/>
      <c r="F146" s="17"/>
    </row>
    <row r="147" spans="1:6" ht="34.5" customHeight="1" x14ac:dyDescent="0.2">
      <c r="A147" s="31" t="s">
        <v>128</v>
      </c>
      <c r="B147" s="57">
        <f>B16+B118+B145</f>
        <v>15088.629999999996</v>
      </c>
      <c r="C147" s="32"/>
      <c r="D147" s="32"/>
      <c r="E147" s="32"/>
      <c r="F147" s="17"/>
    </row>
    <row r="148" spans="1:6" x14ac:dyDescent="0.2">
      <c r="A148" s="17"/>
      <c r="B148" s="19"/>
      <c r="C148" s="17"/>
      <c r="D148" s="17"/>
      <c r="E148" s="17"/>
      <c r="F148" s="17"/>
    </row>
    <row r="149" spans="1:6" x14ac:dyDescent="0.2">
      <c r="A149" s="18" t="s">
        <v>70</v>
      </c>
      <c r="B149" s="19"/>
      <c r="C149" s="17"/>
      <c r="D149" s="17"/>
      <c r="E149" s="17"/>
      <c r="F149" s="17"/>
    </row>
    <row r="150" spans="1:6" ht="12.6" customHeight="1" x14ac:dyDescent="0.2">
      <c r="A150" s="20" t="s">
        <v>129</v>
      </c>
      <c r="F150" s="17"/>
    </row>
    <row r="151" spans="1:6" ht="12.95" customHeight="1" x14ac:dyDescent="0.2">
      <c r="A151" s="20" t="s">
        <v>130</v>
      </c>
      <c r="B151" s="17"/>
      <c r="D151" s="17"/>
      <c r="F151" s="17"/>
    </row>
    <row r="152" spans="1:6" x14ac:dyDescent="0.2">
      <c r="A152" s="20" t="s">
        <v>131</v>
      </c>
      <c r="F152" s="17"/>
    </row>
    <row r="153" spans="1:6" x14ac:dyDescent="0.2">
      <c r="A153" s="20" t="s">
        <v>76</v>
      </c>
      <c r="B153" s="19"/>
      <c r="C153" s="17"/>
      <c r="D153" s="17"/>
      <c r="E153" s="17"/>
      <c r="F153" s="17"/>
    </row>
    <row r="154" spans="1:6" ht="12.95" customHeight="1" x14ac:dyDescent="0.2">
      <c r="A154" s="20" t="s">
        <v>132</v>
      </c>
      <c r="B154" s="17"/>
      <c r="D154" s="17"/>
      <c r="F154" s="17"/>
    </row>
    <row r="155" spans="1:6" x14ac:dyDescent="0.2">
      <c r="A155" s="20" t="s">
        <v>133</v>
      </c>
      <c r="F155" s="17"/>
    </row>
    <row r="156" spans="1:6" x14ac:dyDescent="0.2">
      <c r="A156" s="20" t="s">
        <v>134</v>
      </c>
      <c r="B156" s="20"/>
      <c r="C156" s="20"/>
      <c r="D156" s="20"/>
      <c r="F156" s="17"/>
    </row>
    <row r="157" spans="1:6" x14ac:dyDescent="0.2">
      <c r="A157" s="26"/>
      <c r="B157" s="17"/>
      <c r="C157" s="17"/>
      <c r="D157" s="17"/>
      <c r="E157" s="17"/>
      <c r="F157" s="17"/>
    </row>
    <row r="158" spans="1:6" hidden="1" x14ac:dyDescent="0.2">
      <c r="A158" s="26"/>
      <c r="B158" s="17"/>
      <c r="C158" s="17"/>
      <c r="D158" s="17"/>
      <c r="E158" s="17"/>
      <c r="F158" s="17"/>
    </row>
    <row r="159" spans="1:6" x14ac:dyDescent="0.2"/>
    <row r="160" spans="1:6" x14ac:dyDescent="0.2"/>
    <row r="161" spans="1:6" x14ac:dyDescent="0.2"/>
    <row r="162" spans="1:6" x14ac:dyDescent="0.2"/>
    <row r="163" spans="1:6" ht="12.75" hidden="1" customHeight="1" x14ac:dyDescent="0.2"/>
    <row r="164" spans="1:6" x14ac:dyDescent="0.2"/>
    <row r="165" spans="1:6" x14ac:dyDescent="0.2"/>
    <row r="166" spans="1:6" hidden="1" x14ac:dyDescent="0.2">
      <c r="A166" s="26"/>
      <c r="B166" s="17"/>
      <c r="C166" s="17"/>
      <c r="D166" s="17"/>
      <c r="E166" s="17"/>
      <c r="F166" s="17"/>
    </row>
    <row r="167" spans="1:6" hidden="1" x14ac:dyDescent="0.2">
      <c r="A167" s="26"/>
      <c r="B167" s="17"/>
      <c r="C167" s="17"/>
      <c r="D167" s="17"/>
      <c r="E167" s="17"/>
      <c r="F167" s="17"/>
    </row>
    <row r="168" spans="1:6" hidden="1" x14ac:dyDescent="0.2">
      <c r="A168" s="26"/>
      <c r="B168" s="17"/>
      <c r="C168" s="17"/>
      <c r="D168" s="17"/>
      <c r="E168" s="17"/>
      <c r="F168" s="17"/>
    </row>
    <row r="169" spans="1:6" hidden="1" x14ac:dyDescent="0.2">
      <c r="A169" s="26"/>
      <c r="B169" s="17"/>
      <c r="C169" s="17"/>
      <c r="D169" s="17"/>
      <c r="E169" s="17"/>
      <c r="F169" s="17"/>
    </row>
    <row r="170" spans="1:6" hidden="1" x14ac:dyDescent="0.2">
      <c r="A170" s="26"/>
      <c r="B170" s="17"/>
      <c r="C170" s="17"/>
      <c r="D170" s="17"/>
      <c r="E170" s="17"/>
      <c r="F170" s="17"/>
    </row>
    <row r="171" spans="1:6" x14ac:dyDescent="0.2"/>
    <row r="172" spans="1:6" x14ac:dyDescent="0.2"/>
    <row r="173" spans="1:6" x14ac:dyDescent="0.2"/>
    <row r="174" spans="1:6" x14ac:dyDescent="0.2"/>
    <row r="175" spans="1:6" x14ac:dyDescent="0.2"/>
    <row r="176" spans="1:6" x14ac:dyDescent="0.2"/>
    <row r="177" x14ac:dyDescent="0.2"/>
    <row r="178" x14ac:dyDescent="0.2"/>
    <row r="179" x14ac:dyDescent="0.2"/>
    <row r="180" x14ac:dyDescent="0.2"/>
  </sheetData>
  <sheetProtection sheet="1" formatCells="0" formatRows="0" insertColumns="0" insertRows="0" deleteRows="0"/>
  <mergeCells count="15">
    <mergeCell ref="B7:E7"/>
    <mergeCell ref="B5:E5"/>
    <mergeCell ref="D145:E145"/>
    <mergeCell ref="A1:E1"/>
    <mergeCell ref="A18:E18"/>
    <mergeCell ref="A120:E120"/>
    <mergeCell ref="B2:E2"/>
    <mergeCell ref="B3:E3"/>
    <mergeCell ref="B4:E4"/>
    <mergeCell ref="A8:E8"/>
    <mergeCell ref="A9:E9"/>
    <mergeCell ref="B6:E6"/>
    <mergeCell ref="D16:E16"/>
    <mergeCell ref="D118:E118"/>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6:A117 A12 A15 A122 A144 A20:A70"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21 A19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14 A123:A143 A71:A100 A101:A115"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B122:B144 B12:B15 B20:B117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8"/>
  <sheetViews>
    <sheetView zoomScaleNormal="100" workbookViewId="0">
      <selection activeCell="B6" sqref="B6:E6"/>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43" t="s">
        <v>106</v>
      </c>
      <c r="B1" s="143"/>
      <c r="C1" s="143"/>
      <c r="D1" s="143"/>
      <c r="E1" s="143"/>
    </row>
    <row r="2" spans="1:6" ht="21" customHeight="1" x14ac:dyDescent="0.2">
      <c r="A2" s="3" t="s">
        <v>107</v>
      </c>
      <c r="B2" s="141" t="str">
        <f>'Summary and sign-off'!B2:F2</f>
        <v>Creative New Zealand</v>
      </c>
      <c r="C2" s="141"/>
      <c r="D2" s="141"/>
      <c r="E2" s="141"/>
    </row>
    <row r="3" spans="1:6" ht="31.5" x14ac:dyDescent="0.2">
      <c r="A3" s="3" t="s">
        <v>108</v>
      </c>
      <c r="B3" s="141" t="str">
        <f>'Summary and sign-off'!B3:F3</f>
        <v>Stephen Wainwright</v>
      </c>
      <c r="C3" s="141"/>
      <c r="D3" s="141"/>
      <c r="E3" s="141"/>
    </row>
    <row r="4" spans="1:6" ht="21" customHeight="1" x14ac:dyDescent="0.2">
      <c r="A4" s="3" t="s">
        <v>109</v>
      </c>
      <c r="B4" s="141">
        <f>'Summary and sign-off'!B4:F4</f>
        <v>45474</v>
      </c>
      <c r="C4" s="141"/>
      <c r="D4" s="141"/>
      <c r="E4" s="141"/>
    </row>
    <row r="5" spans="1:6" ht="21" customHeight="1" x14ac:dyDescent="0.2">
      <c r="A5" s="3" t="s">
        <v>110</v>
      </c>
      <c r="B5" s="141">
        <f>'Summary and sign-off'!B5:F5</f>
        <v>45775</v>
      </c>
      <c r="C5" s="141"/>
      <c r="D5" s="141"/>
      <c r="E5" s="141"/>
    </row>
    <row r="6" spans="1:6" ht="21" customHeight="1" x14ac:dyDescent="0.2">
      <c r="A6" s="3" t="s">
        <v>111</v>
      </c>
      <c r="B6" s="136" t="s">
        <v>78</v>
      </c>
      <c r="C6" s="136"/>
      <c r="D6" s="136"/>
      <c r="E6" s="136"/>
    </row>
    <row r="7" spans="1:6" ht="21" customHeight="1" x14ac:dyDescent="0.2">
      <c r="A7" s="3" t="s">
        <v>52</v>
      </c>
      <c r="B7" s="136"/>
      <c r="C7" s="136"/>
      <c r="D7" s="136"/>
      <c r="E7" s="136"/>
    </row>
    <row r="8" spans="1:6" ht="35.25" customHeight="1" x14ac:dyDescent="0.25">
      <c r="A8" s="152" t="s">
        <v>135</v>
      </c>
      <c r="B8" s="152"/>
      <c r="C8" s="153"/>
      <c r="D8" s="153"/>
      <c r="E8" s="153"/>
      <c r="F8" s="27"/>
    </row>
    <row r="9" spans="1:6" ht="35.25" customHeight="1" x14ac:dyDescent="0.25">
      <c r="A9" s="150" t="s">
        <v>136</v>
      </c>
      <c r="B9" s="151"/>
      <c r="C9" s="151"/>
      <c r="D9" s="151"/>
      <c r="E9" s="151"/>
      <c r="F9" s="27"/>
    </row>
    <row r="10" spans="1:6" ht="27" customHeight="1" x14ac:dyDescent="0.2">
      <c r="A10" s="24" t="s">
        <v>137</v>
      </c>
      <c r="B10" s="24" t="s">
        <v>59</v>
      </c>
      <c r="C10" s="24" t="s">
        <v>138</v>
      </c>
      <c r="D10" s="24" t="s">
        <v>139</v>
      </c>
      <c r="E10" s="24" t="s">
        <v>119</v>
      </c>
      <c r="F10" s="20"/>
    </row>
    <row r="11" spans="1:6" s="2" customFormat="1" x14ac:dyDescent="0.2">
      <c r="A11" s="119">
        <v>45589</v>
      </c>
      <c r="B11" s="116">
        <v>20.5</v>
      </c>
      <c r="C11" s="120" t="s">
        <v>227</v>
      </c>
      <c r="D11" s="120" t="s">
        <v>228</v>
      </c>
      <c r="E11" s="121" t="s">
        <v>172</v>
      </c>
    </row>
    <row r="12" spans="1:6" s="2" customFormat="1" x14ac:dyDescent="0.2">
      <c r="A12" s="119">
        <v>45596</v>
      </c>
      <c r="B12" s="116">
        <v>453.23</v>
      </c>
      <c r="C12" s="120" t="s">
        <v>233</v>
      </c>
      <c r="D12" s="120" t="s">
        <v>234</v>
      </c>
      <c r="E12" s="121" t="s">
        <v>177</v>
      </c>
    </row>
    <row r="13" spans="1:6" s="2" customFormat="1" x14ac:dyDescent="0.2">
      <c r="A13" s="119">
        <v>45597</v>
      </c>
      <c r="B13" s="116">
        <v>16.53</v>
      </c>
      <c r="C13" s="120" t="s">
        <v>240</v>
      </c>
      <c r="D13" s="120" t="s">
        <v>239</v>
      </c>
      <c r="E13" s="121" t="s">
        <v>172</v>
      </c>
    </row>
    <row r="14" spans="1:6" s="2" customFormat="1" x14ac:dyDescent="0.2">
      <c r="A14" s="115">
        <v>45607</v>
      </c>
      <c r="B14" s="116">
        <v>37.83</v>
      </c>
      <c r="C14" s="120" t="s">
        <v>237</v>
      </c>
      <c r="D14" s="120" t="s">
        <v>236</v>
      </c>
      <c r="E14" s="121" t="s">
        <v>172</v>
      </c>
    </row>
    <row r="15" spans="1:6" s="2" customFormat="1" x14ac:dyDescent="0.2">
      <c r="A15" s="115">
        <v>45615</v>
      </c>
      <c r="B15" s="116">
        <v>45.23</v>
      </c>
      <c r="C15" s="120" t="s">
        <v>229</v>
      </c>
      <c r="D15" s="120" t="s">
        <v>230</v>
      </c>
      <c r="E15" s="121" t="s">
        <v>172</v>
      </c>
    </row>
    <row r="16" spans="1:6" s="2" customFormat="1" x14ac:dyDescent="0.2">
      <c r="A16" s="115">
        <v>45624</v>
      </c>
      <c r="B16" s="116">
        <v>68.27</v>
      </c>
      <c r="C16" s="120" t="s">
        <v>227</v>
      </c>
      <c r="D16" s="120" t="s">
        <v>235</v>
      </c>
      <c r="E16" s="121" t="s">
        <v>174</v>
      </c>
    </row>
    <row r="17" spans="1:6" s="2" customFormat="1" x14ac:dyDescent="0.2">
      <c r="A17" s="115">
        <v>45609</v>
      </c>
      <c r="B17" s="116">
        <v>11.3</v>
      </c>
      <c r="C17" s="120" t="s">
        <v>238</v>
      </c>
      <c r="D17" s="120" t="s">
        <v>239</v>
      </c>
      <c r="E17" s="121" t="s">
        <v>172</v>
      </c>
    </row>
    <row r="18" spans="1:6" s="2" customFormat="1" x14ac:dyDescent="0.2">
      <c r="A18" s="115">
        <v>45688</v>
      </c>
      <c r="B18" s="116">
        <v>35.22</v>
      </c>
      <c r="C18" s="120" t="s">
        <v>242</v>
      </c>
      <c r="D18" s="120" t="s">
        <v>184</v>
      </c>
      <c r="E18" s="121" t="s">
        <v>172</v>
      </c>
    </row>
    <row r="19" spans="1:6" s="2" customFormat="1" x14ac:dyDescent="0.2">
      <c r="A19" s="115">
        <v>45688</v>
      </c>
      <c r="B19" s="116">
        <v>23.48</v>
      </c>
      <c r="C19" s="120" t="s">
        <v>243</v>
      </c>
      <c r="D19" s="120" t="s">
        <v>184</v>
      </c>
      <c r="E19" s="121" t="s">
        <v>172</v>
      </c>
    </row>
    <row r="20" spans="1:6" s="2" customFormat="1" x14ac:dyDescent="0.2">
      <c r="A20" s="115">
        <v>45702</v>
      </c>
      <c r="B20" s="116">
        <v>45.23</v>
      </c>
      <c r="C20" s="120" t="s">
        <v>241</v>
      </c>
      <c r="D20" s="120" t="s">
        <v>230</v>
      </c>
      <c r="E20" s="121" t="s">
        <v>172</v>
      </c>
    </row>
    <row r="21" spans="1:6" s="2" customFormat="1" x14ac:dyDescent="0.2">
      <c r="A21" s="115">
        <v>45713</v>
      </c>
      <c r="B21" s="116">
        <v>19.52</v>
      </c>
      <c r="C21" s="120" t="s">
        <v>240</v>
      </c>
      <c r="D21" s="120" t="s">
        <v>235</v>
      </c>
      <c r="E21" s="121" t="s">
        <v>172</v>
      </c>
    </row>
    <row r="22" spans="1:6" s="2" customFormat="1" x14ac:dyDescent="0.2">
      <c r="A22" s="115">
        <v>45756</v>
      </c>
      <c r="B22" s="116">
        <v>63.04</v>
      </c>
      <c r="C22" s="120" t="s">
        <v>244</v>
      </c>
      <c r="D22" s="120" t="s">
        <v>245</v>
      </c>
      <c r="E22" s="121" t="s">
        <v>174</v>
      </c>
    </row>
    <row r="23" spans="1:6" s="2" customFormat="1" x14ac:dyDescent="0.2">
      <c r="A23" s="115"/>
      <c r="B23" s="116"/>
      <c r="C23" s="120"/>
      <c r="D23" s="120"/>
      <c r="E23" s="121"/>
    </row>
    <row r="24" spans="1:6" s="2" customFormat="1" x14ac:dyDescent="0.2">
      <c r="A24" s="119"/>
      <c r="B24" s="116"/>
      <c r="C24" s="120"/>
      <c r="D24" s="120"/>
      <c r="E24" s="121"/>
    </row>
    <row r="25" spans="1:6" s="2" customFormat="1" x14ac:dyDescent="0.2">
      <c r="A25" s="119"/>
      <c r="B25" s="116"/>
      <c r="C25" s="120"/>
      <c r="D25" s="120"/>
      <c r="E25" s="121"/>
    </row>
    <row r="26" spans="1:6" s="2" customFormat="1" ht="11.25" hidden="1" customHeight="1" x14ac:dyDescent="0.2">
      <c r="A26" s="97"/>
      <c r="B26" s="94"/>
      <c r="C26" s="98"/>
      <c r="D26" s="98"/>
      <c r="E26" s="99"/>
    </row>
    <row r="27" spans="1:6" ht="34.5" customHeight="1" x14ac:dyDescent="0.2">
      <c r="A27" s="52" t="s">
        <v>140</v>
      </c>
      <c r="B27" s="61">
        <f>SUM(B11:B26)</f>
        <v>839.38</v>
      </c>
      <c r="C27" s="69" t="str">
        <f>IF(SUBTOTAL(3,B11:B26)=SUBTOTAL(103,B11:B26),'Summary and sign-off'!$A$48,'Summary and sign-off'!$A$49)</f>
        <v>Check - there are no hidden rows with data</v>
      </c>
      <c r="D27" s="142" t="str">
        <f>IF('Summary and sign-off'!F58='Summary and sign-off'!F54,'Summary and sign-off'!A51,'Summary and sign-off'!A50)</f>
        <v>Check - each entry provides sufficient information</v>
      </c>
      <c r="E27" s="142"/>
      <c r="F27" s="2"/>
    </row>
    <row r="28" spans="1:6" x14ac:dyDescent="0.2">
      <c r="A28" s="18"/>
      <c r="B28" s="17"/>
      <c r="C28" s="17"/>
      <c r="D28" s="17"/>
      <c r="E28" s="17"/>
    </row>
    <row r="29" spans="1:6" x14ac:dyDescent="0.2">
      <c r="A29" s="18" t="s">
        <v>70</v>
      </c>
      <c r="B29" s="19"/>
      <c r="C29" s="17"/>
      <c r="D29" s="17"/>
      <c r="E29" s="17"/>
    </row>
    <row r="30" spans="1:6" ht="12.75" customHeight="1" x14ac:dyDescent="0.2">
      <c r="A30" s="20" t="s">
        <v>141</v>
      </c>
      <c r="B30" s="20"/>
      <c r="C30" s="20"/>
      <c r="D30" s="20"/>
      <c r="E30" s="20"/>
    </row>
    <row r="31" spans="1:6" x14ac:dyDescent="0.2">
      <c r="A31" s="20" t="s">
        <v>142</v>
      </c>
      <c r="B31" s="20"/>
      <c r="C31" s="28"/>
      <c r="D31" s="28"/>
      <c r="E31" s="28"/>
    </row>
    <row r="32" spans="1:6" x14ac:dyDescent="0.2">
      <c r="A32" s="20" t="s">
        <v>76</v>
      </c>
      <c r="B32" s="19"/>
      <c r="C32" s="17"/>
      <c r="D32" s="17"/>
      <c r="E32" s="17"/>
      <c r="F32" s="17"/>
    </row>
    <row r="33" spans="1:5" x14ac:dyDescent="0.2">
      <c r="A33" s="20" t="s">
        <v>143</v>
      </c>
      <c r="B33" s="20"/>
      <c r="C33" s="28"/>
      <c r="D33" s="28"/>
      <c r="E33" s="28"/>
    </row>
    <row r="34" spans="1:5" ht="12.75" customHeight="1" x14ac:dyDescent="0.2">
      <c r="A34" s="20" t="s">
        <v>144</v>
      </c>
      <c r="B34" s="20"/>
      <c r="C34" s="22"/>
      <c r="D34" s="22"/>
      <c r="E34" s="22"/>
    </row>
    <row r="35" spans="1:5" x14ac:dyDescent="0.2">
      <c r="A35" s="17"/>
      <c r="B35" s="17"/>
      <c r="C35" s="17"/>
      <c r="D35" s="17"/>
      <c r="E35" s="17"/>
    </row>
    <row r="36" spans="1:5" x14ac:dyDescent="0.2"/>
    <row r="37" spans="1:5" x14ac:dyDescent="0.2"/>
    <row r="38" spans="1:5" x14ac:dyDescent="0.2"/>
  </sheetData>
  <sheetProtection sheet="1" formatCells="0" insertRows="0" deleteRows="0"/>
  <mergeCells count="10">
    <mergeCell ref="D27:E27"/>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4 A26"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5 A16 A14 A17:A19 A20 A21 A18:A19 A19 A22 A23 A24 A25"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B11:B21 B22:B26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topLeftCell="A3" zoomScaleNormal="100" workbookViewId="0">
      <selection activeCell="B6" sqref="B6:E6"/>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43" t="s">
        <v>106</v>
      </c>
      <c r="B1" s="143"/>
      <c r="C1" s="143"/>
      <c r="D1" s="143"/>
      <c r="E1" s="143"/>
    </row>
    <row r="2" spans="1:6" ht="21" customHeight="1" x14ac:dyDescent="0.2">
      <c r="A2" s="3" t="s">
        <v>107</v>
      </c>
      <c r="B2" s="141" t="str">
        <f>'Summary and sign-off'!B2:F2</f>
        <v>Creative New Zealand</v>
      </c>
      <c r="C2" s="141"/>
      <c r="D2" s="141"/>
      <c r="E2" s="141"/>
    </row>
    <row r="3" spans="1:6" ht="31.5" x14ac:dyDescent="0.2">
      <c r="A3" s="3" t="s">
        <v>145</v>
      </c>
      <c r="B3" s="141" t="str">
        <f>'Summary and sign-off'!B3:F3</f>
        <v>Stephen Wainwright</v>
      </c>
      <c r="C3" s="141"/>
      <c r="D3" s="141"/>
      <c r="E3" s="141"/>
    </row>
    <row r="4" spans="1:6" ht="21" customHeight="1" x14ac:dyDescent="0.2">
      <c r="A4" s="3" t="s">
        <v>109</v>
      </c>
      <c r="B4" s="141">
        <f>'Summary and sign-off'!B4:F4</f>
        <v>45474</v>
      </c>
      <c r="C4" s="141"/>
      <c r="D4" s="141"/>
      <c r="E4" s="141"/>
    </row>
    <row r="5" spans="1:6" ht="21" customHeight="1" x14ac:dyDescent="0.2">
      <c r="A5" s="3" t="s">
        <v>110</v>
      </c>
      <c r="B5" s="141">
        <f>'Summary and sign-off'!B5:F5</f>
        <v>45775</v>
      </c>
      <c r="C5" s="141"/>
      <c r="D5" s="141"/>
      <c r="E5" s="141"/>
    </row>
    <row r="6" spans="1:6" ht="21" customHeight="1" x14ac:dyDescent="0.2">
      <c r="A6" s="3" t="s">
        <v>111</v>
      </c>
      <c r="B6" s="136" t="s">
        <v>78</v>
      </c>
      <c r="C6" s="136"/>
      <c r="D6" s="136"/>
      <c r="E6" s="136"/>
      <c r="F6" s="23"/>
    </row>
    <row r="7" spans="1:6" ht="21" customHeight="1" x14ac:dyDescent="0.2">
      <c r="A7" s="3" t="s">
        <v>52</v>
      </c>
      <c r="B7" s="136"/>
      <c r="C7" s="136"/>
      <c r="D7" s="136"/>
      <c r="E7" s="136"/>
      <c r="F7" s="23"/>
    </row>
    <row r="8" spans="1:6" ht="35.25" customHeight="1" x14ac:dyDescent="0.2">
      <c r="A8" s="146" t="s">
        <v>146</v>
      </c>
      <c r="B8" s="146"/>
      <c r="C8" s="153"/>
      <c r="D8" s="153"/>
      <c r="E8" s="153"/>
    </row>
    <row r="9" spans="1:6" ht="35.25" customHeight="1" x14ac:dyDescent="0.2">
      <c r="A9" s="154" t="s">
        <v>147</v>
      </c>
      <c r="B9" s="155"/>
      <c r="C9" s="155"/>
      <c r="D9" s="155"/>
      <c r="E9" s="155"/>
    </row>
    <row r="10" spans="1:6" ht="27" customHeight="1" x14ac:dyDescent="0.2">
      <c r="A10" s="24" t="s">
        <v>115</v>
      </c>
      <c r="B10" s="24" t="s">
        <v>59</v>
      </c>
      <c r="C10" s="24" t="s">
        <v>148</v>
      </c>
      <c r="D10" s="24" t="s">
        <v>149</v>
      </c>
      <c r="E10" s="24" t="s">
        <v>119</v>
      </c>
      <c r="F10" s="20"/>
    </row>
    <row r="11" spans="1:6" s="2" customFormat="1" hidden="1" x14ac:dyDescent="0.2">
      <c r="A11" s="97"/>
      <c r="B11" s="94"/>
      <c r="C11" s="98"/>
      <c r="D11" s="98"/>
      <c r="E11" s="99"/>
    </row>
    <row r="12" spans="1:6" s="2" customFormat="1" x14ac:dyDescent="0.2">
      <c r="A12" s="115">
        <v>45609</v>
      </c>
      <c r="B12" s="116">
        <v>121.17</v>
      </c>
      <c r="C12" s="120" t="s">
        <v>232</v>
      </c>
      <c r="D12" s="120" t="s">
        <v>231</v>
      </c>
      <c r="E12" s="121" t="s">
        <v>172</v>
      </c>
    </row>
    <row r="13" spans="1:6" s="2" customFormat="1" x14ac:dyDescent="0.2">
      <c r="A13" s="115"/>
      <c r="B13" s="116"/>
      <c r="C13" s="120"/>
      <c r="D13" s="120"/>
      <c r="E13" s="121"/>
    </row>
    <row r="14" spans="1:6" s="2" customFormat="1" x14ac:dyDescent="0.2">
      <c r="A14" s="115"/>
      <c r="B14" s="116"/>
      <c r="C14" s="120"/>
      <c r="D14" s="120"/>
      <c r="E14" s="121"/>
    </row>
    <row r="15" spans="1:6" s="2" customFormat="1" x14ac:dyDescent="0.2">
      <c r="A15" s="115"/>
      <c r="B15" s="116"/>
      <c r="C15" s="120"/>
      <c r="D15" s="120"/>
      <c r="E15" s="121"/>
    </row>
    <row r="16" spans="1:6" s="2" customFormat="1" x14ac:dyDescent="0.2">
      <c r="A16" s="115"/>
      <c r="B16" s="116"/>
      <c r="C16" s="120"/>
      <c r="D16" s="120"/>
      <c r="E16" s="121"/>
    </row>
    <row r="17" spans="1:6" s="2" customFormat="1" x14ac:dyDescent="0.2">
      <c r="A17" s="115"/>
      <c r="B17" s="116"/>
      <c r="C17" s="120"/>
      <c r="D17" s="120"/>
      <c r="E17" s="121"/>
    </row>
    <row r="18" spans="1:6" s="2" customFormat="1" x14ac:dyDescent="0.2">
      <c r="A18" s="115"/>
      <c r="B18" s="116"/>
      <c r="C18" s="120"/>
      <c r="D18" s="120"/>
      <c r="E18" s="121"/>
    </row>
    <row r="19" spans="1:6" s="2" customFormat="1" x14ac:dyDescent="0.2">
      <c r="A19" s="115"/>
      <c r="B19" s="116"/>
      <c r="C19" s="120"/>
      <c r="D19" s="120"/>
      <c r="E19" s="121"/>
    </row>
    <row r="20" spans="1:6" s="2" customFormat="1" x14ac:dyDescent="0.2">
      <c r="A20" s="115"/>
      <c r="B20" s="116"/>
      <c r="C20" s="120"/>
      <c r="D20" s="120"/>
      <c r="E20" s="121"/>
    </row>
    <row r="21" spans="1:6" s="2" customFormat="1" x14ac:dyDescent="0.2">
      <c r="A21" s="115"/>
      <c r="B21" s="116"/>
      <c r="C21" s="120"/>
      <c r="D21" s="120"/>
      <c r="E21" s="121"/>
    </row>
    <row r="22" spans="1:6" s="2" customFormat="1" x14ac:dyDescent="0.2">
      <c r="A22" s="119"/>
      <c r="B22" s="116"/>
      <c r="C22" s="120"/>
      <c r="D22" s="120"/>
      <c r="E22" s="121"/>
    </row>
    <row r="23" spans="1:6" s="2" customFormat="1" x14ac:dyDescent="0.2">
      <c r="A23" s="119"/>
      <c r="B23" s="116"/>
      <c r="C23" s="120"/>
      <c r="D23" s="120"/>
      <c r="E23" s="121"/>
    </row>
    <row r="24" spans="1:6" s="2" customFormat="1" hidden="1" x14ac:dyDescent="0.2">
      <c r="A24" s="97"/>
      <c r="B24" s="94"/>
      <c r="C24" s="98"/>
      <c r="D24" s="98"/>
      <c r="E24" s="99"/>
    </row>
    <row r="25" spans="1:6" ht="34.5" customHeight="1" x14ac:dyDescent="0.2">
      <c r="A25" s="52" t="s">
        <v>150</v>
      </c>
      <c r="B25" s="61">
        <f>SUM(B11:B24)</f>
        <v>121.17</v>
      </c>
      <c r="C25" s="69" t="str">
        <f>IF(SUBTOTAL(3,B11:B24)=SUBTOTAL(103,B11:B24),'Summary and sign-off'!$A$48,'Summary and sign-off'!$A$49)</f>
        <v>Check - there are no hidden rows with data</v>
      </c>
      <c r="D25" s="142" t="str">
        <f>IF('Summary and sign-off'!F59='Summary and sign-off'!F54,'Summary and sign-off'!A51,'Summary and sign-off'!A50)</f>
        <v>Check - each entry provides sufficient information</v>
      </c>
      <c r="E25" s="142"/>
    </row>
    <row r="26" spans="1:6" ht="14.1" customHeight="1" x14ac:dyDescent="0.2">
      <c r="B26" s="17"/>
      <c r="C26" s="17"/>
      <c r="D26" s="17"/>
      <c r="E26" s="17"/>
    </row>
    <row r="27" spans="1:6" x14ac:dyDescent="0.2">
      <c r="A27" s="18" t="s">
        <v>151</v>
      </c>
      <c r="B27" s="17"/>
      <c r="C27" s="17"/>
      <c r="D27" s="17"/>
      <c r="E27" s="17"/>
    </row>
    <row r="28" spans="1:6" ht="12.6" customHeight="1" x14ac:dyDescent="0.2">
      <c r="A28" s="20" t="s">
        <v>129</v>
      </c>
      <c r="B28" s="17"/>
      <c r="C28" s="17"/>
      <c r="D28" s="17"/>
      <c r="E28" s="17"/>
    </row>
    <row r="29" spans="1:6" x14ac:dyDescent="0.2">
      <c r="A29" s="20" t="s">
        <v>76</v>
      </c>
      <c r="B29" s="19"/>
      <c r="C29" s="17"/>
      <c r="D29" s="17"/>
      <c r="E29" s="17"/>
      <c r="F29" s="17"/>
    </row>
    <row r="30" spans="1:6" x14ac:dyDescent="0.2">
      <c r="A30" s="20" t="s">
        <v>143</v>
      </c>
      <c r="C30" s="17"/>
      <c r="D30" s="17"/>
      <c r="E30" s="17"/>
      <c r="F30" s="17"/>
    </row>
    <row r="31" spans="1:6" ht="12.75" customHeight="1" x14ac:dyDescent="0.2">
      <c r="A31" s="20" t="s">
        <v>144</v>
      </c>
      <c r="B31" s="25"/>
      <c r="C31" s="22"/>
      <c r="D31" s="22"/>
      <c r="E31" s="22"/>
      <c r="F31" s="22"/>
    </row>
    <row r="32" spans="1:6" x14ac:dyDescent="0.2">
      <c r="B32" s="26"/>
      <c r="C32" s="17"/>
      <c r="D32" s="17"/>
      <c r="E32" s="17"/>
    </row>
    <row r="33" spans="1:5" hidden="1" x14ac:dyDescent="0.2">
      <c r="A33" s="17"/>
      <c r="B33" s="17"/>
      <c r="C33" s="17"/>
      <c r="D33" s="17"/>
    </row>
    <row r="34" spans="1:5" ht="12.75" hidden="1" customHeight="1" x14ac:dyDescent="0.2"/>
    <row r="35" spans="1:5" hidden="1" x14ac:dyDescent="0.2">
      <c r="A35" s="17"/>
      <c r="B35" s="17"/>
      <c r="C35" s="17"/>
      <c r="D35" s="17"/>
      <c r="E35" s="17"/>
    </row>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hidden="1" x14ac:dyDescent="0.2">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topLeftCell="A5" zoomScaleNormal="100" workbookViewId="0">
      <selection activeCell="C16" sqref="C16"/>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43" t="s">
        <v>152</v>
      </c>
      <c r="B1" s="143"/>
      <c r="C1" s="143"/>
      <c r="D1" s="143"/>
      <c r="E1" s="143"/>
      <c r="F1" s="143"/>
    </row>
    <row r="2" spans="1:6" ht="21" customHeight="1" x14ac:dyDescent="0.2">
      <c r="A2" s="3" t="s">
        <v>107</v>
      </c>
      <c r="B2" s="141" t="str">
        <f>'Summary and sign-off'!B2:F2</f>
        <v>Creative New Zealand</v>
      </c>
      <c r="C2" s="141"/>
      <c r="D2" s="141"/>
      <c r="E2" s="141"/>
      <c r="F2" s="141"/>
    </row>
    <row r="3" spans="1:6" ht="31.5" x14ac:dyDescent="0.2">
      <c r="A3" s="3" t="s">
        <v>108</v>
      </c>
      <c r="B3" s="141" t="str">
        <f>'Summary and sign-off'!B3:F3</f>
        <v>Stephen Wainwright</v>
      </c>
      <c r="C3" s="141"/>
      <c r="D3" s="141"/>
      <c r="E3" s="141"/>
      <c r="F3" s="141"/>
    </row>
    <row r="4" spans="1:6" ht="21" customHeight="1" x14ac:dyDescent="0.2">
      <c r="A4" s="3" t="s">
        <v>109</v>
      </c>
      <c r="B4" s="141">
        <f>'Summary and sign-off'!B4:F4</f>
        <v>45474</v>
      </c>
      <c r="C4" s="141"/>
      <c r="D4" s="141"/>
      <c r="E4" s="141"/>
      <c r="F4" s="141"/>
    </row>
    <row r="5" spans="1:6" ht="21" customHeight="1" x14ac:dyDescent="0.2">
      <c r="A5" s="3" t="s">
        <v>110</v>
      </c>
      <c r="B5" s="141">
        <f>'Summary and sign-off'!B5:F5</f>
        <v>45775</v>
      </c>
      <c r="C5" s="141"/>
      <c r="D5" s="141"/>
      <c r="E5" s="141"/>
      <c r="F5" s="141"/>
    </row>
    <row r="6" spans="1:6" ht="21" customHeight="1" x14ac:dyDescent="0.2">
      <c r="A6" s="3" t="s">
        <v>153</v>
      </c>
      <c r="B6" s="136" t="s">
        <v>78</v>
      </c>
      <c r="C6" s="136"/>
      <c r="D6" s="136"/>
      <c r="E6" s="136"/>
      <c r="F6" s="136"/>
    </row>
    <row r="7" spans="1:6" ht="21" customHeight="1" x14ac:dyDescent="0.2">
      <c r="A7" s="3" t="s">
        <v>52</v>
      </c>
      <c r="B7" s="136"/>
      <c r="C7" s="136"/>
      <c r="D7" s="136"/>
      <c r="E7" s="136"/>
      <c r="F7" s="136"/>
    </row>
    <row r="8" spans="1:6" ht="36" customHeight="1" x14ac:dyDescent="0.2">
      <c r="A8" s="146" t="s">
        <v>154</v>
      </c>
      <c r="B8" s="146"/>
      <c r="C8" s="146"/>
      <c r="D8" s="146"/>
      <c r="E8" s="146"/>
      <c r="F8" s="146"/>
    </row>
    <row r="9" spans="1:6" ht="36" customHeight="1" x14ac:dyDescent="0.2">
      <c r="A9" s="154" t="s">
        <v>155</v>
      </c>
      <c r="B9" s="155"/>
      <c r="C9" s="155"/>
      <c r="D9" s="155"/>
      <c r="E9" s="155"/>
      <c r="F9" s="155"/>
    </row>
    <row r="10" spans="1:6" ht="39" customHeight="1" x14ac:dyDescent="0.2">
      <c r="A10" s="24" t="s">
        <v>115</v>
      </c>
      <c r="B10" s="110" t="s">
        <v>156</v>
      </c>
      <c r="C10" s="110" t="s">
        <v>157</v>
      </c>
      <c r="D10" s="110" t="s">
        <v>158</v>
      </c>
      <c r="E10" s="110" t="s">
        <v>159</v>
      </c>
      <c r="F10" s="110" t="s">
        <v>160</v>
      </c>
    </row>
    <row r="11" spans="1:6" s="2" customFormat="1" ht="25.5" x14ac:dyDescent="0.2">
      <c r="A11" s="115">
        <v>45514</v>
      </c>
      <c r="B11" s="121" t="s">
        <v>246</v>
      </c>
      <c r="C11" s="123" t="s">
        <v>93</v>
      </c>
      <c r="D11" s="121" t="s">
        <v>256</v>
      </c>
      <c r="E11" s="124">
        <v>133.24</v>
      </c>
      <c r="F11" s="121"/>
    </row>
    <row r="12" spans="1:6" s="2" customFormat="1" x14ac:dyDescent="0.2">
      <c r="A12" s="115">
        <v>45588</v>
      </c>
      <c r="B12" s="125" t="s">
        <v>247</v>
      </c>
      <c r="C12" s="123" t="s">
        <v>93</v>
      </c>
      <c r="D12" s="125" t="s">
        <v>257</v>
      </c>
      <c r="E12" s="124">
        <v>100</v>
      </c>
      <c r="F12" s="125"/>
    </row>
    <row r="13" spans="1:6" s="2" customFormat="1" x14ac:dyDescent="0.2">
      <c r="A13" s="115">
        <v>45610</v>
      </c>
      <c r="B13" s="125" t="s">
        <v>248</v>
      </c>
      <c r="C13" s="123" t="s">
        <v>93</v>
      </c>
      <c r="D13" s="125" t="s">
        <v>258</v>
      </c>
      <c r="E13" s="124">
        <v>100</v>
      </c>
      <c r="F13" s="125"/>
    </row>
    <row r="14" spans="1:6" s="2" customFormat="1" x14ac:dyDescent="0.2">
      <c r="A14" s="115">
        <v>45612</v>
      </c>
      <c r="B14" s="125" t="s">
        <v>249</v>
      </c>
      <c r="C14" s="123" t="s">
        <v>93</v>
      </c>
      <c r="D14" s="125" t="s">
        <v>259</v>
      </c>
      <c r="E14" s="124">
        <v>60</v>
      </c>
      <c r="F14" s="125"/>
    </row>
    <row r="15" spans="1:6" s="2" customFormat="1" x14ac:dyDescent="0.2">
      <c r="A15" s="115">
        <v>45623</v>
      </c>
      <c r="B15" s="125" t="s">
        <v>250</v>
      </c>
      <c r="C15" s="123" t="s">
        <v>93</v>
      </c>
      <c r="D15" s="125" t="s">
        <v>260</v>
      </c>
      <c r="E15" s="124">
        <v>70</v>
      </c>
      <c r="F15" s="125"/>
    </row>
    <row r="16" spans="1:6" s="2" customFormat="1" x14ac:dyDescent="0.2">
      <c r="A16" s="115">
        <v>45485</v>
      </c>
      <c r="B16" s="125" t="s">
        <v>251</v>
      </c>
      <c r="C16" s="123" t="s">
        <v>93</v>
      </c>
      <c r="D16" s="125" t="s">
        <v>261</v>
      </c>
      <c r="E16" s="124">
        <v>110</v>
      </c>
      <c r="F16" s="125"/>
    </row>
    <row r="17" spans="1:7" s="2" customFormat="1" x14ac:dyDescent="0.2">
      <c r="A17" s="115">
        <v>45750</v>
      </c>
      <c r="B17" s="125" t="s">
        <v>252</v>
      </c>
      <c r="C17" s="123" t="s">
        <v>93</v>
      </c>
      <c r="D17" s="125" t="s">
        <v>262</v>
      </c>
      <c r="E17" s="124">
        <v>60</v>
      </c>
      <c r="F17" s="125"/>
    </row>
    <row r="18" spans="1:7" s="2" customFormat="1" x14ac:dyDescent="0.2">
      <c r="A18" s="115">
        <v>45734</v>
      </c>
      <c r="B18" s="125" t="s">
        <v>253</v>
      </c>
      <c r="C18" s="123" t="s">
        <v>93</v>
      </c>
      <c r="D18" s="125" t="s">
        <v>263</v>
      </c>
      <c r="E18" s="124">
        <v>132</v>
      </c>
      <c r="F18" s="125"/>
    </row>
    <row r="19" spans="1:7" s="2" customFormat="1" x14ac:dyDescent="0.2">
      <c r="A19" s="115">
        <v>45735</v>
      </c>
      <c r="B19" s="125" t="s">
        <v>254</v>
      </c>
      <c r="C19" s="123" t="s">
        <v>93</v>
      </c>
      <c r="D19" s="125" t="s">
        <v>263</v>
      </c>
      <c r="E19" s="124">
        <v>198</v>
      </c>
      <c r="F19" s="125"/>
    </row>
    <row r="20" spans="1:7" s="2" customFormat="1" x14ac:dyDescent="0.2">
      <c r="A20" s="115">
        <v>45757</v>
      </c>
      <c r="B20" s="125" t="s">
        <v>255</v>
      </c>
      <c r="C20" s="123" t="s">
        <v>93</v>
      </c>
      <c r="D20" s="125" t="s">
        <v>264</v>
      </c>
      <c r="E20" s="124">
        <v>60</v>
      </c>
      <c r="F20" s="125"/>
    </row>
    <row r="21" spans="1:7" s="2" customFormat="1" x14ac:dyDescent="0.2">
      <c r="A21" s="115"/>
      <c r="B21" s="125"/>
      <c r="C21" s="123"/>
      <c r="D21" s="122"/>
      <c r="E21" s="124"/>
      <c r="F21" s="125"/>
    </row>
    <row r="22" spans="1:7" s="2" customFormat="1" x14ac:dyDescent="0.2">
      <c r="A22" s="115"/>
      <c r="B22" s="125"/>
      <c r="C22" s="123"/>
      <c r="D22" s="122"/>
      <c r="E22" s="124"/>
      <c r="F22" s="125"/>
    </row>
    <row r="23" spans="1:7" s="2" customFormat="1" x14ac:dyDescent="0.2">
      <c r="A23" s="115"/>
      <c r="B23" s="122"/>
      <c r="C23" s="123"/>
      <c r="D23" s="122"/>
      <c r="E23" s="124"/>
      <c r="F23" s="125"/>
    </row>
    <row r="24" spans="1:7" s="2" customFormat="1" hidden="1" x14ac:dyDescent="0.2">
      <c r="A24" s="93"/>
      <c r="B24" s="98"/>
      <c r="C24" s="100"/>
      <c r="D24" s="98"/>
      <c r="E24" s="101"/>
      <c r="F24" s="99"/>
    </row>
    <row r="25" spans="1:7" ht="34.5" customHeight="1" x14ac:dyDescent="0.2">
      <c r="A25" s="111" t="s">
        <v>161</v>
      </c>
      <c r="B25" s="112" t="s">
        <v>162</v>
      </c>
      <c r="C25" s="113">
        <f>C26+C27</f>
        <v>10</v>
      </c>
      <c r="D25" s="114" t="str">
        <f>IF(SUBTOTAL(3,C11:C24)=SUBTOTAL(103,C11:C24),'Summary and sign-off'!$A$48,'Summary and sign-off'!$A$49)</f>
        <v>Check - there are no hidden rows with data</v>
      </c>
      <c r="E25" s="142" t="str">
        <f>IF('Summary and sign-off'!F60='Summary and sign-off'!F54,'Summary and sign-off'!A52,'Summary and sign-off'!A50)</f>
        <v>Check - each entry provides sufficient information</v>
      </c>
      <c r="F25" s="142"/>
      <c r="G25" s="2"/>
    </row>
    <row r="26" spans="1:7" ht="25.5" customHeight="1" x14ac:dyDescent="0.25">
      <c r="A26" s="53"/>
      <c r="B26" s="54" t="s">
        <v>93</v>
      </c>
      <c r="C26" s="55">
        <f>COUNTIF(C11:C24,'Summary and sign-off'!A45)</f>
        <v>10</v>
      </c>
      <c r="D26" s="14"/>
      <c r="E26" s="15"/>
      <c r="F26" s="16"/>
    </row>
    <row r="27" spans="1:7" ht="25.5" customHeight="1" x14ac:dyDescent="0.25">
      <c r="A27" s="53"/>
      <c r="B27" s="54" t="s">
        <v>94</v>
      </c>
      <c r="C27" s="55">
        <f>COUNTIF(C11:C24,'Summary and sign-off'!A46)</f>
        <v>0</v>
      </c>
      <c r="D27" s="14"/>
      <c r="E27" s="15"/>
      <c r="F27" s="16"/>
    </row>
    <row r="28" spans="1:7" x14ac:dyDescent="0.2">
      <c r="A28" s="17"/>
      <c r="B28" s="18"/>
      <c r="C28" s="17"/>
      <c r="D28" s="19"/>
      <c r="E28" s="19"/>
      <c r="F28" s="17"/>
    </row>
    <row r="29" spans="1:7" x14ac:dyDescent="0.2">
      <c r="A29" s="18" t="s">
        <v>151</v>
      </c>
      <c r="B29" s="18"/>
      <c r="C29" s="18"/>
      <c r="D29" s="18"/>
      <c r="E29" s="18"/>
      <c r="F29" s="18"/>
    </row>
    <row r="30" spans="1:7" ht="12.6" customHeight="1" x14ac:dyDescent="0.2">
      <c r="A30" s="20" t="s">
        <v>129</v>
      </c>
      <c r="B30" s="17"/>
      <c r="C30" s="17"/>
      <c r="D30" s="17"/>
      <c r="E30" s="17"/>
    </row>
    <row r="31" spans="1:7" x14ac:dyDescent="0.2">
      <c r="A31" s="20" t="s">
        <v>76</v>
      </c>
      <c r="B31" s="19"/>
      <c r="C31" s="17"/>
      <c r="D31" s="17"/>
      <c r="E31" s="17"/>
      <c r="F31" s="17"/>
    </row>
    <row r="32" spans="1:7" x14ac:dyDescent="0.2">
      <c r="A32" s="20" t="s">
        <v>163</v>
      </c>
      <c r="B32" s="21"/>
      <c r="C32" s="21"/>
      <c r="D32" s="21"/>
      <c r="E32" s="21"/>
      <c r="F32" s="21"/>
    </row>
    <row r="33" spans="1:6" ht="12.75" customHeight="1" x14ac:dyDescent="0.2">
      <c r="A33" s="20" t="s">
        <v>164</v>
      </c>
      <c r="B33" s="17"/>
      <c r="C33" s="17"/>
      <c r="D33" s="17"/>
      <c r="E33" s="17"/>
      <c r="F33" s="17"/>
    </row>
    <row r="34" spans="1:6" ht="12.95" customHeight="1" x14ac:dyDescent="0.2">
      <c r="A34" s="20" t="s">
        <v>165</v>
      </c>
      <c r="B34" s="17"/>
      <c r="C34" s="17"/>
      <c r="D34" s="17"/>
      <c r="E34" s="17"/>
      <c r="F34" s="17"/>
    </row>
    <row r="35" spans="1:6" x14ac:dyDescent="0.2">
      <c r="A35" s="20" t="s">
        <v>166</v>
      </c>
      <c r="C35" s="17"/>
      <c r="D35" s="17"/>
      <c r="E35" s="17"/>
      <c r="F35" s="17"/>
    </row>
    <row r="36" spans="1:6" ht="12.75" customHeight="1" x14ac:dyDescent="0.2">
      <c r="A36" s="20" t="s">
        <v>144</v>
      </c>
      <c r="B36" s="20"/>
      <c r="C36" s="22"/>
      <c r="D36" s="22"/>
      <c r="E36" s="22"/>
      <c r="F36" s="22"/>
    </row>
    <row r="37" spans="1:6" ht="12.75" customHeight="1" x14ac:dyDescent="0.2">
      <c r="A37" s="20"/>
      <c r="B37" s="20"/>
      <c r="C37" s="22"/>
      <c r="D37" s="22"/>
      <c r="E37" s="22"/>
      <c r="F37" s="22"/>
    </row>
    <row r="38" spans="1:6" ht="12.75" hidden="1" customHeight="1" x14ac:dyDescent="0.2">
      <c r="A38" s="20"/>
      <c r="B38" s="20"/>
      <c r="C38" s="22"/>
      <c r="D38" s="22"/>
      <c r="E38" s="22"/>
      <c r="F38" s="22"/>
    </row>
    <row r="41" spans="1:6" hidden="1" x14ac:dyDescent="0.2">
      <c r="A41" s="18"/>
      <c r="B41" s="18"/>
      <c r="C41" s="18"/>
      <c r="D41" s="18"/>
      <c r="E41" s="18"/>
      <c r="F41" s="18"/>
    </row>
    <row r="42" spans="1:6" hidden="1" x14ac:dyDescent="0.2">
      <c r="A42" s="18"/>
      <c r="B42" s="18"/>
      <c r="C42" s="18"/>
      <c r="D42" s="18"/>
      <c r="E42" s="18"/>
      <c r="F42" s="18"/>
    </row>
    <row r="43" spans="1:6" hidden="1" x14ac:dyDescent="0.2">
      <c r="A43" s="18"/>
      <c r="B43" s="18"/>
      <c r="C43" s="18"/>
      <c r="D43" s="18"/>
      <c r="E43" s="18"/>
      <c r="F43" s="18"/>
    </row>
    <row r="44" spans="1:6" hidden="1" x14ac:dyDescent="0.2">
      <c r="A44" s="18"/>
      <c r="B44" s="18"/>
      <c r="C44" s="18"/>
      <c r="D44" s="18"/>
      <c r="E44" s="18"/>
      <c r="F44" s="18"/>
    </row>
    <row r="45" spans="1:6" hidden="1" x14ac:dyDescent="0.2">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nance" ma:contentTypeID="0x01010020C29750D968C84E8A532D49EE01BCE00200A34F3491A008D3489C62CF509F866DFF" ma:contentTypeVersion="45" ma:contentTypeDescription="" ma:contentTypeScope="" ma:versionID="138c206253bc4f8c2e76e811fa1622b9">
  <xsd:schema xmlns:xsd="http://www.w3.org/2001/XMLSchema" xmlns:xs="http://www.w3.org/2001/XMLSchema" xmlns:p="http://schemas.microsoft.com/office/2006/metadata/properties" xmlns:ns2="1eb857db-5c67-47b7-8545-aa19c5d2ceac" targetNamespace="http://schemas.microsoft.com/office/2006/metadata/properties" ma:root="true" ma:fieldsID="cb7038c13f0422d967b1d8b0c6c1a99b" ns2:_="">
    <xsd:import namespace="1eb857db-5c67-47b7-8545-aa19c5d2ceac"/>
    <xsd:element name="properties">
      <xsd:complexType>
        <xsd:sequence>
          <xsd:element name="documentManagement">
            <xsd:complexType>
              <xsd:all>
                <xsd:element ref="ns2:Month" minOccurs="0"/>
                <xsd:element ref="ns2:p4f68ee493344f4e9716631b78aec2d1" minOccurs="0"/>
                <xsd:element ref="ns2:lfae9de2410d4efba2dc15289f148ae6" minOccurs="0"/>
                <xsd:element ref="ns2:f921e8b21d5d46a08b4ed8bc3773123b" minOccurs="0"/>
                <xsd:element ref="ns2:ob31ff9eba834e63898cb96b30a6940d" minOccurs="0"/>
                <xsd:element ref="ns2:k27bb8ca8acb40e6adabc24cc132eff2" minOccurs="0"/>
                <xsd:element ref="ns2:m2a1961ed2cc4e4bb3a1ba432cb3e43a" minOccurs="0"/>
                <xsd:element ref="ns2:TaxCatchAll" minOccurs="0"/>
                <xsd:element ref="ns2:gb67bd5314984263b7948735ab20f4d4" minOccurs="0"/>
                <xsd:element ref="ns2:b873fbeb460c4a778aebc1986825785c" minOccurs="0"/>
                <xsd:element ref="ns2:TaxCatchAllLabel" minOccurs="0"/>
                <xsd:element ref="ns2:Period_x0020_End_x0020_Date" minOccurs="0"/>
                <xsd:element ref="ns2:h91158e9ab1847f0a8bcd075e6c0b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b857db-5c67-47b7-8545-aa19c5d2ceac" elementFormDefault="qualified">
    <xsd:import namespace="http://schemas.microsoft.com/office/2006/documentManagement/types"/>
    <xsd:import namespace="http://schemas.microsoft.com/office/infopath/2007/PartnerControls"/>
    <xsd:element name="Month" ma:index="4" nillable="true" ma:displayName="Month" ma:default="" ma:format="Dropdown" ma:internalName="Month">
      <xsd:simpleType>
        <xsd:restriction base="dms:Choice">
          <xsd:enumeration value="January"/>
          <xsd:enumeration value="February"/>
          <xsd:enumeration value="March"/>
          <xsd:enumeration value="April"/>
          <xsd:enumeration value="May"/>
          <xsd:enumeration value="June"/>
          <xsd:enumeration value="July"/>
          <xsd:enumeration value="August"/>
          <xsd:enumeration value="September"/>
          <xsd:enumeration value="October"/>
          <xsd:enumeration value="November"/>
          <xsd:enumeration value="December"/>
        </xsd:restriction>
      </xsd:simpleType>
    </xsd:element>
    <xsd:element name="p4f68ee493344f4e9716631b78aec2d1" ma:index="11" nillable="true" ma:taxonomy="true" ma:internalName="p4f68ee493344f4e9716631b78aec2d1" ma:taxonomyFieldName="Financial_x0020_Year" ma:displayName="Financial Year" ma:default="" ma:fieldId="{94f68ee4-9334-4f4e-9716-631b78aec2d1}" ma:sspId="454f842a-b86f-4341-96eb-b93a389407ca" ma:termSetId="f2ab3a33-8078-4bdf-b10a-f161a7e1105f" ma:anchorId="00000000-0000-0000-0000-000000000000" ma:open="false" ma:isKeyword="false">
      <xsd:complexType>
        <xsd:sequence>
          <xsd:element ref="pc:Terms" minOccurs="0" maxOccurs="1"/>
        </xsd:sequence>
      </xsd:complexType>
    </xsd:element>
    <xsd:element name="lfae9de2410d4efba2dc15289f148ae6" ma:index="13" nillable="true" ma:taxonomy="true" ma:internalName="lfae9de2410d4efba2dc15289f148ae6" ma:taxonomyFieldName="Status" ma:displayName="Status" ma:default="" ma:fieldId="{5fae9de2-410d-4efb-a2dc-15289f148ae6}" ma:sspId="454f842a-b86f-4341-96eb-b93a389407ca" ma:termSetId="4adf3782-1a58-40aa-bea2-d3846b2e31a4" ma:anchorId="00000000-0000-0000-0000-000000000000" ma:open="false" ma:isKeyword="false">
      <xsd:complexType>
        <xsd:sequence>
          <xsd:element ref="pc:Terms" minOccurs="0" maxOccurs="1"/>
        </xsd:sequence>
      </xsd:complexType>
    </xsd:element>
    <xsd:element name="f921e8b21d5d46a08b4ed8bc3773123b" ma:index="15" nillable="true" ma:taxonomy="true" ma:internalName="f921e8b21d5d46a08b4ed8bc3773123b" ma:taxonomyFieldName="Sub_x002d_category" ma:displayName="Sub-category" ma:default="" ma:fieldId="{f921e8b2-1d5d-46a0-8b4e-d8bc3773123b}" ma:sspId="454f842a-b86f-4341-96eb-b93a389407ca" ma:termSetId="2637e820-8aa6-40bf-8eb8-88dcf2ad46b3" ma:anchorId="00000000-0000-0000-0000-000000000000" ma:open="false" ma:isKeyword="false">
      <xsd:complexType>
        <xsd:sequence>
          <xsd:element ref="pc:Terms" minOccurs="0" maxOccurs="1"/>
        </xsd:sequence>
      </xsd:complexType>
    </xsd:element>
    <xsd:element name="ob31ff9eba834e63898cb96b30a6940d" ma:index="17" nillable="true" ma:taxonomy="true" ma:internalName="ob31ff9eba834e63898cb96b30a6940d" ma:taxonomyFieldName="Provider" ma:displayName="Provider" ma:default="" ma:fieldId="{8b31ff9e-ba83-4e63-898c-b96b30a6940d}" ma:sspId="454f842a-b86f-4341-96eb-b93a389407ca" ma:termSetId="a70b2eef-fe95-403f-a813-604efa1e59fc" ma:anchorId="00000000-0000-0000-0000-000000000000" ma:open="false" ma:isKeyword="false">
      <xsd:complexType>
        <xsd:sequence>
          <xsd:element ref="pc:Terms" minOccurs="0" maxOccurs="1"/>
        </xsd:sequence>
      </xsd:complexType>
    </xsd:element>
    <xsd:element name="k27bb8ca8acb40e6adabc24cc132eff2" ma:index="19" nillable="true" ma:taxonomy="true" ma:internalName="k27bb8ca8acb40e6adabc24cc132eff2" ma:taxonomyFieldName="Report_x0020_Type" ma:displayName="Report Type" ma:default="" ma:fieldId="{427bb8ca-8acb-40e6-adab-c24cc132eff2}" ma:sspId="454f842a-b86f-4341-96eb-b93a389407ca" ma:termSetId="685957b1-31ee-407e-8a06-5cc140a5acc4" ma:anchorId="00000000-0000-0000-0000-000000000000" ma:open="false" ma:isKeyword="false">
      <xsd:complexType>
        <xsd:sequence>
          <xsd:element ref="pc:Terms" minOccurs="0" maxOccurs="1"/>
        </xsd:sequence>
      </xsd:complexType>
    </xsd:element>
    <xsd:element name="m2a1961ed2cc4e4bb3a1ba432cb3e43a" ma:index="20" nillable="true" ma:taxonomy="true" ma:internalName="m2a1961ed2cc4e4bb3a1ba432cb3e43a" ma:taxonomyFieldName="Document_x0020_Type" ma:displayName="Document Type" ma:default="" ma:fieldId="{62a1961e-d2cc-4e4b-b3a1-ba432cb3e43a}" ma:sspId="454f842a-b86f-4341-96eb-b93a389407ca" ma:termSetId="9238d626-bce4-403a-9fc8-c18fa82d9b9b"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38f795f5-fca9-4593-b714-faaeef33d2c3}" ma:internalName="TaxCatchAll" ma:showField="CatchAllData" ma:web="dc8d7ee1-75b8-4f87-985b-7dbee2668825">
      <xsd:complexType>
        <xsd:complexContent>
          <xsd:extension base="dms:MultiChoiceLookup">
            <xsd:sequence>
              <xsd:element name="Value" type="dms:Lookup" maxOccurs="unbounded" minOccurs="0" nillable="true"/>
            </xsd:sequence>
          </xsd:extension>
        </xsd:complexContent>
      </xsd:complexType>
    </xsd:element>
    <xsd:element name="gb67bd5314984263b7948735ab20f4d4" ma:index="22" nillable="true" ma:taxonomy="true" ma:internalName="gb67bd5314984263b7948735ab20f4d4" ma:taxonomyFieldName="Finance_x0020_Category" ma:displayName="Finance Category" ma:default="" ma:fieldId="{0b67bd53-1498-4263-b794-8735ab20f4d4}" ma:sspId="454f842a-b86f-4341-96eb-b93a389407ca" ma:termSetId="091bee46-3f07-4578-9570-82f824f76692" ma:anchorId="00000000-0000-0000-0000-000000000000" ma:open="false" ma:isKeyword="false">
      <xsd:complexType>
        <xsd:sequence>
          <xsd:element ref="pc:Terms" minOccurs="0" maxOccurs="1"/>
        </xsd:sequence>
      </xsd:complexType>
    </xsd:element>
    <xsd:element name="b873fbeb460c4a778aebc1986825785c" ma:index="24" nillable="true" ma:taxonomy="true" ma:internalName="b873fbeb460c4a778aebc1986825785c" ma:taxonomyFieldName="Report_x0020_Frequency" ma:displayName="Report Frequency" ma:default="" ma:fieldId="{b873fbeb-460c-4a77-8aeb-c1986825785c}" ma:sspId="454f842a-b86f-4341-96eb-b93a389407ca" ma:termSetId="f58a9577-27c3-4ed7-9c97-ec75cc3231c9" ma:anchorId="00000000-0000-0000-0000-000000000000" ma:open="false" ma:isKeyword="false">
      <xsd:complexType>
        <xsd:sequence>
          <xsd:element ref="pc:Terms" minOccurs="0" maxOccurs="1"/>
        </xsd:sequence>
      </xsd:complexType>
    </xsd:element>
    <xsd:element name="TaxCatchAllLabel" ma:index="26" nillable="true" ma:displayName="Taxonomy Catch All Column1" ma:hidden="true" ma:list="{38f795f5-fca9-4593-b714-faaeef33d2c3}" ma:internalName="TaxCatchAllLabel" ma:readOnly="true" ma:showField="CatchAllDataLabel" ma:web="dc8d7ee1-75b8-4f87-985b-7dbee2668825">
      <xsd:complexType>
        <xsd:complexContent>
          <xsd:extension base="dms:MultiChoiceLookup">
            <xsd:sequence>
              <xsd:element name="Value" type="dms:Lookup" maxOccurs="unbounded" minOccurs="0" nillable="true"/>
            </xsd:sequence>
          </xsd:extension>
        </xsd:complexContent>
      </xsd:complexType>
    </xsd:element>
    <xsd:element name="Period_x0020_End_x0020_Date" ma:index="27" nillable="true" ma:displayName="Period End Date" ma:default="" ma:format="DateOnly" ma:internalName="Period_x0020_End_x0020_Date">
      <xsd:simpleType>
        <xsd:restriction base="dms:DateTime"/>
      </xsd:simpleType>
    </xsd:element>
    <xsd:element name="h91158e9ab1847f0a8bcd075e6c0b282" ma:index="28" nillable="true" ma:taxonomy="true" ma:internalName="h91158e9ab1847f0a8bcd075e6c0b282" ma:taxonomyFieldName="Action" ma:displayName="Action" ma:default="" ma:fieldId="{191158e9-ab18-47f0-a8bc-d075e6c0b282}" ma:sspId="454f842a-b86f-4341-96eb-b93a389407ca" ma:termSetId="2a6fd2c9-bdda-4194-8d91-a29f6f1c41d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921e8b21d5d46a08b4ed8bc3773123b xmlns="1eb857db-5c67-47b7-8545-aa19c5d2ceac">
      <Terms xmlns="http://schemas.microsoft.com/office/infopath/2007/PartnerControls"/>
    </f921e8b21d5d46a08b4ed8bc3773123b>
    <p4f68ee493344f4e9716631b78aec2d1 xmlns="1eb857db-5c67-47b7-8545-aa19c5d2ceac">
      <Terms xmlns="http://schemas.microsoft.com/office/infopath/2007/PartnerControls">
        <TermInfo xmlns="http://schemas.microsoft.com/office/infopath/2007/PartnerControls">
          <TermName xmlns="http://schemas.microsoft.com/office/infopath/2007/PartnerControls">2024-25</TermName>
          <TermId xmlns="http://schemas.microsoft.com/office/infopath/2007/PartnerControls">bf4a1932-1604-4554-be39-c7334dc22297</TermId>
        </TermInfo>
      </Terms>
    </p4f68ee493344f4e9716631b78aec2d1>
    <TaxCatchAll xmlns="1eb857db-5c67-47b7-8545-aa19c5d2ceac">
      <Value>9</Value>
      <Value>149</Value>
      <Value>1</Value>
    </TaxCatchAll>
    <Period_x0020_End_x0020_Date xmlns="1eb857db-5c67-47b7-8545-aa19c5d2ceac">2025-06-29T12:00:00+00:00</Period_x0020_End_x0020_Date>
    <h91158e9ab1847f0a8bcd075e6c0b282 xmlns="1eb857db-5c67-47b7-8545-aa19c5d2ceac">
      <Terms xmlns="http://schemas.microsoft.com/office/infopath/2007/PartnerControls"/>
    </h91158e9ab1847f0a8bcd075e6c0b282>
    <lfae9de2410d4efba2dc15289f148ae6 xmlns="1eb857db-5c67-47b7-8545-aa19c5d2ceac">
      <Terms xmlns="http://schemas.microsoft.com/office/infopath/2007/PartnerControls"/>
    </lfae9de2410d4efba2dc15289f148ae6>
    <m2a1961ed2cc4e4bb3a1ba432cb3e43a xmlns="1eb857db-5c67-47b7-8545-aa19c5d2ceac">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c967359e-ba62-476b-b3c9-2370b68c754f</TermId>
        </TermInfo>
      </Terms>
    </m2a1961ed2cc4e4bb3a1ba432cb3e43a>
    <Month xmlns="1eb857db-5c67-47b7-8545-aa19c5d2ceac">June</Month>
    <k27bb8ca8acb40e6adabc24cc132eff2 xmlns="1eb857db-5c67-47b7-8545-aa19c5d2ceac">
      <Terms xmlns="http://schemas.microsoft.com/office/infopath/2007/PartnerControls">
        <TermInfo xmlns="http://schemas.microsoft.com/office/infopath/2007/PartnerControls">
          <TermName xmlns="http://schemas.microsoft.com/office/infopath/2007/PartnerControls">Audit year end</TermName>
          <TermId xmlns="http://schemas.microsoft.com/office/infopath/2007/PartnerControls">25d3baff-4aa6-455e-9170-1448add7bfa9</TermId>
        </TermInfo>
      </Terms>
    </k27bb8ca8acb40e6adabc24cc132eff2>
    <ob31ff9eba834e63898cb96b30a6940d xmlns="1eb857db-5c67-47b7-8545-aa19c5d2ceac">
      <Terms xmlns="http://schemas.microsoft.com/office/infopath/2007/PartnerControls"/>
    </ob31ff9eba834e63898cb96b30a6940d>
    <b873fbeb460c4a778aebc1986825785c xmlns="1eb857db-5c67-47b7-8545-aa19c5d2ceac">
      <Terms xmlns="http://schemas.microsoft.com/office/infopath/2007/PartnerControls"/>
    </b873fbeb460c4a778aebc1986825785c>
    <gb67bd5314984263b7948735ab20f4d4 xmlns="1eb857db-5c67-47b7-8545-aa19c5d2ceac">
      <Terms xmlns="http://schemas.microsoft.com/office/infopath/2007/PartnerControls"/>
    </gb67bd5314984263b7948735ab20f4d4>
  </documentManagement>
</p:properties>
</file>

<file path=customXml/item3.xml><?xml version="1.0" encoding="utf-8"?>
<?mso-contentType ?>
<SharedContentType xmlns="Microsoft.SharePoint.Taxonomy.ContentTypeSync" SourceId="454f842a-b86f-4341-96eb-b93a389407ca" ContentTypeId="0x01010020C29750D968C84E8A532D49EE01BCE00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A8C2A4-21BC-4BBA-8E59-11E5D8558E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b857db-5c67-47b7-8545-aa19c5d2ce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79D7F4-D0D7-4BCB-BBEA-E7C37A64913E}">
  <ds:schemaRefs>
    <ds:schemaRef ds:uri="http://schemas.microsoft.com/office/infopath/2007/PartnerControls"/>
    <ds:schemaRef ds:uri="http://purl.org/dc/terms/"/>
    <ds:schemaRef ds:uri="http://schemas.openxmlformats.org/package/2006/metadata/core-properties"/>
    <ds:schemaRef ds:uri="http://purl.org/dc/elements/1.1/"/>
    <ds:schemaRef ds:uri="http://schemas.microsoft.com/office/2006/metadata/properties"/>
    <ds:schemaRef ds:uri="1eb857db-5c67-47b7-8545-aa19c5d2ceac"/>
    <ds:schemaRef ds:uri="http://purl.org/dc/dcmitype/"/>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38601310-5592-4348-B18A-7E365B2FC45D}">
  <ds:schemaRefs>
    <ds:schemaRef ds:uri="Microsoft.SharePoint.Taxonomy.ContentTypeSync"/>
  </ds:schemaRefs>
</ds:datastoreItem>
</file>

<file path=customXml/itemProps4.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Angus Evison</cp:lastModifiedBy>
  <cp:revision/>
  <dcterms:created xsi:type="dcterms:W3CDTF">2010-10-17T20:59:02Z</dcterms:created>
  <dcterms:modified xsi:type="dcterms:W3CDTF">2025-07-28T21:30:53Z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0x01010020C29750D968C84E8A532D49EE01BCE00200A34F3491A008D3489C62CF509F866DFF</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a8a4f21a-863d-4623-8308-1d8e1a69ec25</vt:lpwstr>
  </property>
  <property fmtid="{D5CDD505-2E9C-101B-9397-08002B2CF9AE}" pid="10" name="SharedWithUsers">
    <vt:lpwstr>87;#Ken Smart;#157;#Nehalkumar patel</vt:lpwstr>
  </property>
  <property fmtid="{D5CDD505-2E9C-101B-9397-08002B2CF9AE}" pid="11" name="Report_x0020_Frequency">
    <vt:lpwstr/>
  </property>
  <property fmtid="{D5CDD505-2E9C-101B-9397-08002B2CF9AE}" pid="12" name="Document_x0020_Type">
    <vt:lpwstr>1;#Report|c967359e-ba62-476b-b3c9-2370b68c754f</vt:lpwstr>
  </property>
  <property fmtid="{D5CDD505-2E9C-101B-9397-08002B2CF9AE}" pid="13" name="MediaServiceImageTags">
    <vt:lpwstr/>
  </property>
  <property fmtid="{D5CDD505-2E9C-101B-9397-08002B2CF9AE}" pid="14" name="Frequency">
    <vt:lpwstr/>
  </property>
  <property fmtid="{D5CDD505-2E9C-101B-9397-08002B2CF9AE}" pid="15" name="Financial Year">
    <vt:lpwstr>149;#2024-25|bf4a1932-1604-4554-be39-c7334dc22297</vt:lpwstr>
  </property>
  <property fmtid="{D5CDD505-2E9C-101B-9397-08002B2CF9AE}" pid="16" name="Action">
    <vt:lpwstr/>
  </property>
  <property fmtid="{D5CDD505-2E9C-101B-9397-08002B2CF9AE}" pid="17" name="Report_x0020_Type">
    <vt:lpwstr>9;#Audit year end|25d3baff-4aa6-455e-9170-1448add7bfa9</vt:lpwstr>
  </property>
  <property fmtid="{D5CDD505-2E9C-101B-9397-08002B2CF9AE}" pid="18" name="Provider">
    <vt:lpwstr/>
  </property>
  <property fmtid="{D5CDD505-2E9C-101B-9397-08002B2CF9AE}" pid="19" name="l9e136910e5343489e00e7dfc90edc4a">
    <vt:lpwstr/>
  </property>
  <property fmtid="{D5CDD505-2E9C-101B-9397-08002B2CF9AE}" pid="20" name="Document Type">
    <vt:lpwstr>1;#Report|c967359e-ba62-476b-b3c9-2370b68c754f</vt:lpwstr>
  </property>
  <property fmtid="{D5CDD505-2E9C-101B-9397-08002B2CF9AE}" pid="21" name="Sub_x002d_category">
    <vt:lpwstr/>
  </property>
  <property fmtid="{D5CDD505-2E9C-101B-9397-08002B2CF9AE}" pid="22" name="Financial_x0020_Year">
    <vt:lpwstr>149;#2024-25|bf4a1932-1604-4554-be39-c7334dc22297</vt:lpwstr>
  </property>
  <property fmtid="{D5CDD505-2E9C-101B-9397-08002B2CF9AE}" pid="23" name="Status">
    <vt:lpwstr/>
  </property>
  <property fmtid="{D5CDD505-2E9C-101B-9397-08002B2CF9AE}" pid="24" name="lcf76f155ced4ddcb4097134ff3c332f">
    <vt:lpwstr/>
  </property>
  <property fmtid="{D5CDD505-2E9C-101B-9397-08002B2CF9AE}" pid="25" name="Report Type">
    <vt:lpwstr>9;#Audit year end|25d3baff-4aa6-455e-9170-1448add7bfa9</vt:lpwstr>
  </property>
  <property fmtid="{D5CDD505-2E9C-101B-9397-08002B2CF9AE}" pid="26" name="Finance_x0020_Category">
    <vt:lpwstr/>
  </property>
  <property fmtid="{D5CDD505-2E9C-101B-9397-08002B2CF9AE}" pid="27" name="Sub-category">
    <vt:lpwstr/>
  </property>
  <property fmtid="{D5CDD505-2E9C-101B-9397-08002B2CF9AE}" pid="28" name="Report Frequency">
    <vt:lpwstr/>
  </property>
  <property fmtid="{D5CDD505-2E9C-101B-9397-08002B2CF9AE}" pid="29" name="Finance Category">
    <vt:lpwstr/>
  </property>
  <property fmtid="{D5CDD505-2E9C-101B-9397-08002B2CF9AE}" pid="30" name="MSIP_Label_e0eca592-5208-4fbc-9d35-6ecd211438de_Enabled">
    <vt:lpwstr>true</vt:lpwstr>
  </property>
  <property fmtid="{D5CDD505-2E9C-101B-9397-08002B2CF9AE}" pid="31" name="MSIP_Label_e0eca592-5208-4fbc-9d35-6ecd211438de_SetDate">
    <vt:lpwstr>2025-07-28T21:30:03Z</vt:lpwstr>
  </property>
  <property fmtid="{D5CDD505-2E9C-101B-9397-08002B2CF9AE}" pid="32" name="MSIP_Label_e0eca592-5208-4fbc-9d35-6ecd211438de_Method">
    <vt:lpwstr>Standard</vt:lpwstr>
  </property>
  <property fmtid="{D5CDD505-2E9C-101B-9397-08002B2CF9AE}" pid="33" name="MSIP_Label_e0eca592-5208-4fbc-9d35-6ecd211438de_Name">
    <vt:lpwstr>Creative - Unclassified</vt:lpwstr>
  </property>
  <property fmtid="{D5CDD505-2E9C-101B-9397-08002B2CF9AE}" pid="34" name="MSIP_Label_e0eca592-5208-4fbc-9d35-6ecd211438de_SiteId">
    <vt:lpwstr>b8741af0-9558-487e-af8e-663df027f209</vt:lpwstr>
  </property>
  <property fmtid="{D5CDD505-2E9C-101B-9397-08002B2CF9AE}" pid="35" name="MSIP_Label_e0eca592-5208-4fbc-9d35-6ecd211438de_ActionId">
    <vt:lpwstr>85346330-9c2b-49ff-8c15-ec56fdeeeb1f</vt:lpwstr>
  </property>
  <property fmtid="{D5CDD505-2E9C-101B-9397-08002B2CF9AE}" pid="36" name="MSIP_Label_e0eca592-5208-4fbc-9d35-6ecd211438de_ContentBits">
    <vt:lpwstr>0</vt:lpwstr>
  </property>
  <property fmtid="{D5CDD505-2E9C-101B-9397-08002B2CF9AE}" pid="37" name="MSIP_Label_e0eca592-5208-4fbc-9d35-6ecd211438de_Tag">
    <vt:lpwstr>10, 3, 0, 1</vt:lpwstr>
  </property>
</Properties>
</file>