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6165" windowWidth="25230" windowHeight="6210" activeTab="1"/>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expenses'!$A$1:$E$31</definedName>
    <definedName name="_xlnm.Print_Area" localSheetId="5">'Gifts and benefits'!$A$1:$F$36</definedName>
    <definedName name="_xlnm.Print_Area" localSheetId="0">'Guidance for agencies'!$A$1:$A$58</definedName>
    <definedName name="_xlnm.Print_Area" localSheetId="3">Hospitality!$A$1:$E$56</definedName>
    <definedName name="_xlnm.Print_Area" localSheetId="1">'Summary and sign-off'!$A$1:$F$23</definedName>
    <definedName name="_xlnm.Print_Area" localSheetId="2">Travel!$A$1:$E$214</definedName>
  </definedNames>
  <calcPr calcId="145621"/>
</workbook>
</file>

<file path=xl/calcChain.xml><?xml version="1.0" encoding="utf-8"?>
<calcChain xmlns="http://schemas.openxmlformats.org/spreadsheetml/2006/main">
  <c r="B24" i="1" l="1"/>
  <c r="B20" i="1"/>
  <c r="B16" i="1" l="1"/>
  <c r="B21" i="1" l="1"/>
  <c r="B160" i="1" l="1"/>
  <c r="B148" i="1"/>
  <c r="B139" i="1"/>
  <c r="B133" i="1"/>
  <c r="B127" i="1"/>
  <c r="B18" i="1"/>
  <c r="B119" i="1" l="1"/>
  <c r="B72" i="1" l="1"/>
  <c r="B61" i="1"/>
  <c r="B19" i="1" l="1"/>
  <c r="B17" i="1"/>
  <c r="B15" i="1"/>
  <c r="B14" i="1" l="1"/>
  <c r="B13" i="1"/>
  <c r="B42" i="1" l="1"/>
  <c r="B37" i="1"/>
  <c r="D25" i="4" l="1"/>
  <c r="C25" i="3"/>
  <c r="C49" i="2"/>
  <c r="C183" i="1"/>
  <c r="C203" i="1"/>
  <c r="C31" i="1"/>
  <c r="B6" i="13" l="1"/>
  <c r="E59" i="13"/>
  <c r="C59" i="13"/>
  <c r="C27" i="4"/>
  <c r="C26" i="4"/>
  <c r="B59" i="13" l="1"/>
  <c r="B58" i="13"/>
  <c r="D58" i="13"/>
  <c r="B57" i="13"/>
  <c r="D57" i="13"/>
  <c r="D56" i="13"/>
  <c r="B56" i="13"/>
  <c r="D55" i="13"/>
  <c r="B55" i="13"/>
  <c r="D54" i="13"/>
  <c r="B54" i="13"/>
  <c r="B2" i="4"/>
  <c r="B3" i="4"/>
  <c r="B2" i="3"/>
  <c r="B3" i="3"/>
  <c r="B2" i="2"/>
  <c r="B3" i="2"/>
  <c r="B2" i="1"/>
  <c r="B3" i="1"/>
  <c r="F57" i="13" l="1"/>
  <c r="D49" i="2" s="1"/>
  <c r="F59" i="13"/>
  <c r="E25" i="4" s="1"/>
  <c r="F58" i="13"/>
  <c r="D25" i="3" s="1"/>
  <c r="F56" i="13"/>
  <c r="D203" i="1" s="1"/>
  <c r="F55" i="13"/>
  <c r="D183" i="1" s="1"/>
  <c r="F54" i="13"/>
  <c r="D31" i="1" s="1"/>
  <c r="C13" i="13"/>
  <c r="C12" i="13"/>
  <c r="C11" i="13"/>
  <c r="C16" i="13" l="1"/>
  <c r="C17" i="13"/>
  <c r="B5" i="4" l="1"/>
  <c r="B4" i="4"/>
  <c r="B5" i="3"/>
  <c r="B4" i="3"/>
  <c r="B5" i="2"/>
  <c r="B4" i="2"/>
  <c r="B5" i="1"/>
  <c r="B4" i="1"/>
  <c r="C15" i="13" l="1"/>
  <c r="F12" i="13" l="1"/>
  <c r="C25" i="4"/>
  <c r="F11" i="13" s="1"/>
  <c r="F13" i="13" l="1"/>
  <c r="B203" i="1"/>
  <c r="B17" i="13" s="1"/>
  <c r="B183" i="1"/>
  <c r="B16" i="13" s="1"/>
  <c r="B31" i="1"/>
  <c r="B15" i="13" s="1"/>
  <c r="B25" i="3" l="1"/>
  <c r="B13" i="13" s="1"/>
  <c r="B49" i="2"/>
  <c r="B12" i="13" s="1"/>
  <c r="B11" i="13" l="1"/>
  <c r="B205" i="1"/>
</calcChain>
</file>

<file path=xl/comments1.xml><?xml version="1.0" encoding="utf-8"?>
<comments xmlns="http://schemas.openxmlformats.org/spreadsheetml/2006/main">
  <authors>
    <author>Ken Smart [SSC]</author>
  </authors>
  <commentList>
    <comment ref="A58" author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text>
        <r>
          <rPr>
            <sz val="9"/>
            <color indexed="81"/>
            <rFont val="Tahoma"/>
            <family val="2"/>
          </rPr>
          <t xml:space="preserve">
Insert additional rows as needed:
- 'right click' on a row number (left of screen)
- select 'Insert' (this will insert a row above it)
</t>
        </r>
      </text>
    </comment>
    <comment ref="A34" authorId="0">
      <text>
        <r>
          <rPr>
            <sz val="9"/>
            <color indexed="81"/>
            <rFont val="Tahoma"/>
            <family val="2"/>
          </rPr>
          <t xml:space="preserve">
Insert additional rows as needed:
- 'right click' on a row number (left of screen)
- select 'Insert' (this will insert a row above it)
</t>
        </r>
      </text>
    </comment>
    <comment ref="A186"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<sst xmlns="http://schemas.openxmlformats.org/spreadsheetml/2006/main" count="859" uniqueCount="438">
  <si>
    <t>All Other Expenses</t>
  </si>
  <si>
    <t>Total travel expenses</t>
  </si>
  <si>
    <t xml:space="preserve">Organisation Name </t>
  </si>
  <si>
    <t>Chief Executive</t>
  </si>
  <si>
    <t>International, domestic and local travel expenses</t>
  </si>
  <si>
    <t>How to present information</t>
  </si>
  <si>
    <t>Chief Executive Expense Disclosure</t>
  </si>
  <si>
    <t>Notes</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</si>
  <si>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</si>
  <si>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</si>
  <si>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</si>
  <si>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</si>
  <si>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</si>
  <si>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Total cost will appear automatically once you put information in rows above.</t>
  </si>
  <si>
    <t>Purpose</t>
  </si>
  <si>
    <t>A one-off offer of something worth $25 is not included, but if the offer is made more than once a year, it should be disclosed.</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</si>
  <si>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</si>
  <si>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</si>
  <si>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</si>
  <si>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</si>
  <si>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</si>
  <si>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</si>
  <si>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</si>
  <si>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</si>
  <si>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</si>
  <si>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</si>
  <si>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</si>
  <si>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</si>
  <si>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</si>
  <si>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</si>
  <si>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</si>
  <si>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</si>
  <si>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</si>
  <si>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</si>
  <si>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</si>
  <si>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</si>
  <si>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</si>
  <si>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</si>
  <si>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</si>
  <si>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</si>
  <si>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</si>
  <si>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</si>
  <si>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</si>
  <si>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</si>
  <si>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</si>
  <si>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</si>
  <si>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</si>
  <si>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</si>
  <si>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</si>
  <si>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</si>
  <si>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</si>
  <si>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</si>
  <si>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</si>
  <si>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</si>
  <si>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</si>
  <si>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</si>
  <si>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</si>
  <si>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</si>
  <si>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</si>
  <si>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</si>
  <si>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</si>
  <si>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</si>
  <si>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</si>
  <si>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</si>
  <si>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</si>
  <si>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</si>
  <si>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</si>
  <si>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</si>
  <si>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</si>
  <si>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</si>
  <si>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</si>
  <si>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</si>
  <si>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</si>
  <si>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</si>
  <si>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</si>
  <si>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</si>
  <si>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</si>
  <si>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</si>
  <si>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</si>
  <si>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</si>
  <si>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</si>
  <si>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</si>
  <si>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</si>
  <si>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</si>
  <si>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</si>
  <si>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</si>
  <si>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</si>
  <si>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</si>
  <si>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</si>
  <si>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</si>
  <si>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</si>
  <si>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</si>
  <si>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</si>
  <si>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</si>
  <si>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</si>
  <si>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</si>
  <si>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</si>
  <si>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</si>
  <si>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</si>
  <si>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</si>
  <si>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</si>
  <si>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</si>
  <si>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</si>
  <si>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</si>
  <si>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</si>
  <si>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</si>
  <si>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</si>
  <si>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</si>
  <si>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</si>
  <si>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</si>
  <si>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</si>
  <si>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</si>
  <si>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</si>
  <si>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</si>
  <si>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</si>
  <si>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</si>
  <si>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</si>
  <si>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</si>
  <si>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</si>
  <si>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</si>
  <si>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</si>
  <si>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</si>
  <si>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</si>
  <si>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</si>
  <si>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</si>
  <si>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</si>
  <si>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</si>
  <si>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</si>
  <si>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</si>
  <si>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</si>
  <si>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</si>
  <si>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</si>
  <si>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</si>
  <si>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</si>
  <si>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</si>
  <si>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</si>
  <si>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</si>
  <si>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</si>
  <si>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</si>
  <si>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</si>
  <si>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</si>
  <si>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</si>
  <si>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</si>
  <si>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</si>
  <si>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</si>
  <si>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</si>
  <si>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</si>
  <si>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</si>
  <si>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</si>
  <si>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</si>
  <si>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</si>
  <si>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</si>
  <si>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</si>
  <si>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</si>
  <si>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</si>
  <si>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</si>
  <si>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</si>
  <si>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</si>
  <si>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</si>
  <si>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</si>
  <si>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</si>
  <si>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</si>
  <si>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</si>
  <si>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</si>
  <si>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</si>
  <si>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</si>
  <si>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</si>
  <si>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</si>
  <si>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Arts Council of New Zealand Toi aotearoa (Creative New Zealand)</t>
  </si>
  <si>
    <t>Stephen Wainwright</t>
  </si>
  <si>
    <t>5-14 Oct 2018</t>
  </si>
  <si>
    <t>1-2 Jul 18</t>
  </si>
  <si>
    <t>Trip to Christchurch 1-2 July: attend the farewell of the Chief Executive (P Aldridge) from Court Theatre</t>
  </si>
  <si>
    <t>Trip to Christchurch 1-2 July</t>
  </si>
  <si>
    <t>Returning home from Christchurch trip 1-2 July</t>
  </si>
  <si>
    <t>Trip to Christchurch and Tauranga 15-18 July: attend Local Government New Zealand (LGNZ) Conference; meeting with Chief Executive of BayTrust</t>
  </si>
  <si>
    <t>Trip to Christchurch and Tauranga 15-18 July</t>
  </si>
  <si>
    <t>Returning home from Christchurch and Tauranga trip</t>
  </si>
  <si>
    <t>Trip to Auckland 23-26 July: meetings with multiple Auckland based stakeholders</t>
  </si>
  <si>
    <t>Returning home from Auckland trip</t>
  </si>
  <si>
    <t>Trip to Napier 10-11 Aug: meetings with Napier City Council, Hawkes Bay District Council, Ngā Toi Hawkes Bay and other Hawkes Bay stakeholders</t>
  </si>
  <si>
    <t>Trip to Napier 10-11 Aug</t>
  </si>
  <si>
    <t>Returning home from Napier trip</t>
  </si>
  <si>
    <t>Trip to Christchurch 17 Aug: meetings with Christchurch City Art Strategy Steering Group and stakeholder Rata Foundation</t>
  </si>
  <si>
    <t>Trip to Auckland 22-23 Aug: attend Creative Hub Literary Trust event and meetings with stakeholders</t>
  </si>
  <si>
    <t>Taxi to Wellington airport</t>
  </si>
  <si>
    <t>FCM Travel: Airfare WLG/CHC return + booking fee</t>
  </si>
  <si>
    <t>Taxi Christchurch airport to city centre</t>
  </si>
  <si>
    <t>Daily allowance for meals</t>
  </si>
  <si>
    <t>FCM Travel: Airfare WLG/CHC/AKL/TRG/WLG + booking fee</t>
  </si>
  <si>
    <t>Bunsen lunch meeting (2 people)</t>
  </si>
  <si>
    <t>Spring Cafe breakfast meeting (2 people)</t>
  </si>
  <si>
    <t>Taxi Wellington airport to city centre</t>
  </si>
  <si>
    <t>FCM Travel: Airfare WLG/AKL return + booking fee</t>
  </si>
  <si>
    <t>Taxi to Auckland Airport</t>
  </si>
  <si>
    <t>Common Room Bar dinner meeting (2 people)</t>
  </si>
  <si>
    <t>Attend Creative NZ Arts Development Team Day</t>
  </si>
  <si>
    <t>visit to He Timatanga Hou Exhibition</t>
  </si>
  <si>
    <t>Taxi Thorndon to Molesworth Street</t>
  </si>
  <si>
    <t>return trip from He Timatanga Hou Exhibition</t>
  </si>
  <si>
    <t>Taxi Manners St to Thorndon</t>
  </si>
  <si>
    <t>Breakfast for 2 people</t>
  </si>
  <si>
    <t>Lunch for 2 people</t>
  </si>
  <si>
    <t>Breakfast for 5 people</t>
  </si>
  <si>
    <t>Opening Night Catherine English Exhibition</t>
  </si>
  <si>
    <t>Te Auaha</t>
  </si>
  <si>
    <t>NZSO and Phoenix Foundation</t>
  </si>
  <si>
    <t>NZSO</t>
  </si>
  <si>
    <t>CE elected to pay, NZSO then offered tickets to be their guest refer email from Christopher Blake 12/6/18 11:00am</t>
  </si>
  <si>
    <t>London is Calling performance</t>
  </si>
  <si>
    <t>Wellington Orchestra</t>
  </si>
  <si>
    <t>NZ Story Exclusive Launch</t>
  </si>
  <si>
    <t>NZ Story</t>
  </si>
  <si>
    <t>German Film Festival 2018</t>
  </si>
  <si>
    <t>German Film Festival</t>
  </si>
  <si>
    <t>WORD Festival Opening Gala</t>
  </si>
  <si>
    <t xml:space="preserve">WORD </t>
  </si>
  <si>
    <t>Launch of NZ Theatre Month</t>
  </si>
  <si>
    <t>Hon Grant Robertson</t>
  </si>
  <si>
    <t>Daily Allowance for Meals not provided:  Breakfast GBP20, Lunch GBP15, Dinner GBP40, Incidentals GBP10</t>
  </si>
  <si>
    <t>London, Manchester, Liverpool</t>
  </si>
  <si>
    <t>Royal Academy B-O ticket Curato</t>
  </si>
  <si>
    <t>Accommodation in Mancher and Liverpool</t>
  </si>
  <si>
    <t>Train Liverpool to Heathrow Airport</t>
  </si>
  <si>
    <t>8-17 Mar 2019</t>
  </si>
  <si>
    <t>Kuala Lumpur/Singapore</t>
  </si>
  <si>
    <t>Daily Allowance for Meals not provided:  Breakfast NZD20, Lunch NZD15, Dinner NZD40, Incidentals NZD10</t>
  </si>
  <si>
    <t>FCM Travel:  Airfare WLG/NPE return + booking fee</t>
  </si>
  <si>
    <t>FCM Travel: Airfaire WLG/AKL return + booking fee</t>
  </si>
  <si>
    <t>FCM Travel: Airfare WLGCHC return + booking fee</t>
  </si>
  <si>
    <t>Returning home from Christchurch trip</t>
  </si>
  <si>
    <t>Taxi Wellington airport to home</t>
  </si>
  <si>
    <t xml:space="preserve">Trip to Christchurch 17 Aug </t>
  </si>
  <si>
    <t>Trip to Christchurch 29-31 Aug: attend Arts Council meeting, meetings with stakeholders and attend WORD festival events</t>
  </si>
  <si>
    <t>Trip to Christchurch 29-31 Aug</t>
  </si>
  <si>
    <t>Taxi to Wellington Airport</t>
  </si>
  <si>
    <t>Taxi Christchurch City to Addington</t>
  </si>
  <si>
    <t>Trip to Auckland 22-23 Aug</t>
  </si>
  <si>
    <t>Taxi Te Aro to Wellington airport</t>
  </si>
  <si>
    <t>29-31 Aug 18</t>
  </si>
  <si>
    <t>FCM Travel: Accommodation (1 night)</t>
  </si>
  <si>
    <t>FCM Travel: Accommodation (2 nights)</t>
  </si>
  <si>
    <t>22-23-Aug-18</t>
  </si>
  <si>
    <t>Skybus Auckland airport to City Centre</t>
  </si>
  <si>
    <t>Skybus City Centre to Auckland airport</t>
  </si>
  <si>
    <t>Taxi to Bay Trust for meeting</t>
  </si>
  <si>
    <t>Taxi Auckland Airport to City Centre</t>
  </si>
  <si>
    <t>Taxi Molesworth to Manners Street</t>
  </si>
  <si>
    <t>Taxi Manners Street to Molesworth Street</t>
  </si>
  <si>
    <t>5-6-Nov-18</t>
  </si>
  <si>
    <t>22-23-Nov-18</t>
  </si>
  <si>
    <t>26-27-Nov-18</t>
  </si>
  <si>
    <t>Daily allowance for accommodation and some meals</t>
  </si>
  <si>
    <t>Dinner for 2 people</t>
  </si>
  <si>
    <t>FCM Travel: Airfair WLG/AKL/CHC return + booking fee</t>
  </si>
  <si>
    <t>FCM Travel: Accommodation  (1 night)</t>
  </si>
  <si>
    <t>19-20-Sep-18</t>
  </si>
  <si>
    <t>Taxi Wellington Airport to Wellington</t>
  </si>
  <si>
    <t>FCM Travel: WLG/AKL return + booking fee</t>
  </si>
  <si>
    <t>FCM Travel: WLG/CHC return + booking fee</t>
  </si>
  <si>
    <t>Taxi Christchurch City to Airport</t>
  </si>
  <si>
    <t>Taxi Wellington Airport to Thorndon</t>
  </si>
  <si>
    <t>Taxi Auckland City Centre</t>
  </si>
  <si>
    <t>Taxi Wellington Airport to City Centre</t>
  </si>
  <si>
    <t>Trip to Auckland 5-7 Nov: attend Wananga Korero workshops, meetings with Auckland stakeholders</t>
  </si>
  <si>
    <t>Trip to Auckland 5-7 Nov</t>
  </si>
  <si>
    <t xml:space="preserve">Trip to Christchurch 26-27 Nov </t>
  </si>
  <si>
    <t>Trip to Auckland 4-8 Mar: attend Auckland Festival and Performing Arts Network of New Zealand (PANNZ)</t>
  </si>
  <si>
    <t>Trip to Auckland 17-18 Dec: attend NZ Institute of Architects (NZIA) meeting</t>
  </si>
  <si>
    <t>Taxi Mt Cook to Lambton Quay</t>
  </si>
  <si>
    <t>Trip to Auckland 17-18 Dec</t>
  </si>
  <si>
    <t>Taxi Wellington City Centre to airport</t>
  </si>
  <si>
    <t>Skybus Auckland City Centre to airport</t>
  </si>
  <si>
    <t>Trip to Christchurch 26-27 Nov</t>
  </si>
  <si>
    <t>Lunch for 3 people</t>
  </si>
  <si>
    <t>Dinner for 3 people</t>
  </si>
  <si>
    <t>Trip to Christchurch 22 Jan:  meeting with Christchurch stakeholders</t>
  </si>
  <si>
    <t>Trip to Christchurch 29-30 Jan: attend Christchuch Art Strategy Governance meeting</t>
  </si>
  <si>
    <t>Taxi Wellington Airport to Aro Valley</t>
  </si>
  <si>
    <t>Trip to Christchurch 22 Jan</t>
  </si>
  <si>
    <t>Trip to Christchurch 29-30 Jan</t>
  </si>
  <si>
    <t>Taxi Christchurch Airport to City Centre</t>
  </si>
  <si>
    <t>Taxi Dixon to Thorndon</t>
  </si>
  <si>
    <t>Taxi Thorndon to Wellington Airport</t>
  </si>
  <si>
    <t>Trip to Hamilton 26-28 Feb: attend Arts Council Meeting and meeting with Hamilton stakeholders</t>
  </si>
  <si>
    <t>FCM Travel: WLG/HLZ return + booking fee</t>
  </si>
  <si>
    <t>Morning tea for 2 people</t>
  </si>
  <si>
    <t>Morning tea for 3 people</t>
  </si>
  <si>
    <t>24-25-Jan-19</t>
  </si>
  <si>
    <t>Trip To Napier 24-25 Jan</t>
  </si>
  <si>
    <t>29-30-Jan-19</t>
  </si>
  <si>
    <t>Skybus Auckland airport to City Centre return</t>
  </si>
  <si>
    <t>Trip to Auckland 11-12 Feb</t>
  </si>
  <si>
    <t>FCM Travel: WLG/AK/CHC return + booking fee</t>
  </si>
  <si>
    <t>FCM Travel: AKL/WLG + booking fee</t>
  </si>
  <si>
    <t>Trip to Auckland 14-17 May: attend the NZ Books Awards and the Festival Gala Night event</t>
  </si>
  <si>
    <t>15-20 May 2019</t>
  </si>
  <si>
    <t>FCM Travel WLG/AKL return + booking fee</t>
  </si>
  <si>
    <t>FCM Travel WLG/CHC return + booking fee</t>
  </si>
  <si>
    <t>Travel to Whakatane 17-18 June: to attend Tangihana for Waana Davis (Chair of Toi Aotearoa for 25 years)</t>
  </si>
  <si>
    <t>FCM Travel WLG/AKL/WHK return + booking fee</t>
  </si>
  <si>
    <t>Accommodation in Kuala Lumpur 7 nights</t>
  </si>
  <si>
    <t>Accommodation in Singapore 1 night</t>
  </si>
  <si>
    <t>Singapore</t>
  </si>
  <si>
    <t>Travel to Whakatane 17-18 June</t>
  </si>
  <si>
    <t>Travel to Auckland 22-23 May</t>
  </si>
  <si>
    <t>FCM Travel Accommodation (1 night)</t>
  </si>
  <si>
    <t xml:space="preserve">Trip to Auckland 14-17 May </t>
  </si>
  <si>
    <t>FCM Travel Accommodation (5 nights)</t>
  </si>
  <si>
    <t>Trip to Auckland 4-8 Mar</t>
  </si>
  <si>
    <t>FCM Travel Accommodation (4 nights)</t>
  </si>
  <si>
    <t>Trip to Hamilton 26-28 Feb</t>
  </si>
  <si>
    <t>27-28 Feb 19</t>
  </si>
  <si>
    <t>Morning tea for 11 people</t>
  </si>
  <si>
    <t>Airport Flyer Wellington Airport to City Centre</t>
  </si>
  <si>
    <t>Daily allowance for some Accommodation and some Meals</t>
  </si>
  <si>
    <t>Skybus Auckland City to Airport</t>
  </si>
  <si>
    <t>Airport Flyer from Wellington airport to city centre</t>
  </si>
  <si>
    <t>Airport Flyer to Wellington Airport</t>
  </si>
  <si>
    <t>Airport Flyer Wellington City Centre to Airport</t>
  </si>
  <si>
    <t>Airport Flyer City Centre to Wellington Airport</t>
  </si>
  <si>
    <t>Airport Flyer to Miramar</t>
  </si>
  <si>
    <t>Trip to Featherson 4 Apr:  attend Featherson Booktown 2019 Programme Launch</t>
  </si>
  <si>
    <t>Train Wellington to Featherston</t>
  </si>
  <si>
    <t>Skybus Auckland Airport to City</t>
  </si>
  <si>
    <t>Airport Flyer Wellington City to Airport</t>
  </si>
  <si>
    <t>Airport Flyer Wellington Airport to City</t>
  </si>
  <si>
    <t>22-23 May 19</t>
  </si>
  <si>
    <t>Dinner</t>
  </si>
  <si>
    <t>27-30 Jun 19</t>
  </si>
  <si>
    <t>Travel to Auckland 27-30 June</t>
  </si>
  <si>
    <t>Breakfast</t>
  </si>
  <si>
    <t>Taxi Frankton to Hamilton Airport</t>
  </si>
  <si>
    <t>Taxi Christchurch Airport to City</t>
  </si>
  <si>
    <t>Taxi Wellington City to Airport</t>
  </si>
  <si>
    <t>Taxi Christchurch City to Cashmere</t>
  </si>
  <si>
    <t>Taxi Christchurch City Centre to Airport</t>
  </si>
  <si>
    <t>Trip to Auckland/Christchurch 22-28 Mar: attend Auckland Arts Festival (AAF) events and the NZ Events Association (NZEA) awards ceremony; attend Christchurch Arts Strategy and Rata Foundation meetings</t>
  </si>
  <si>
    <t>Trip to Auckland/Christchurch 22-28 Mar</t>
  </si>
  <si>
    <t>22-28 Mar 19</t>
  </si>
  <si>
    <t>Taxi Auckland City Centre to Airport</t>
  </si>
  <si>
    <t>Taxi Wellington Airport to City</t>
  </si>
  <si>
    <t>Travel to Christchurch 30-31 May</t>
  </si>
  <si>
    <t>Trip to Auckland 14-17 May</t>
  </si>
  <si>
    <t>Taxi Molesworth to Vivian St</t>
  </si>
  <si>
    <t>Taxi Airport City Centre to Airport</t>
  </si>
  <si>
    <t>Returning home from Auckland Trip</t>
  </si>
  <si>
    <t>Travel to Singapore for the signing of the Memorandum of Understanding (MOU) with the National Arts Council Singapore</t>
  </si>
  <si>
    <t>Accommodation in Singapore 4 nights</t>
  </si>
  <si>
    <t>Transfer from Singapore Airport to City Centre return</t>
  </si>
  <si>
    <t>Flights:  Wellington-Auckland-London return (economy/premium economy) + booking fee</t>
  </si>
  <si>
    <t>Flights:  Wellington-Auckland-Kuala Lumpur-Singapore return (economy/premium economy) + booking fee</t>
  </si>
  <si>
    <t>Flights:  Auckland-Singapore-Auckland-Wellington + booking fee</t>
  </si>
  <si>
    <t>FCM Travel: Accommodation (4 nights)</t>
  </si>
  <si>
    <t xml:space="preserve">Daily allowance for accommodation and some meals </t>
  </si>
  <si>
    <t>Returning home</t>
  </si>
  <si>
    <t>FCM Travel: WLG/NPE return + booking fee</t>
  </si>
  <si>
    <t>15-18 Jul-18</t>
  </si>
  <si>
    <t>23-26 Jul 18</t>
  </si>
  <si>
    <t>14-17 May 19</t>
  </si>
  <si>
    <t>Transport from Wellington Airport to Home from IFACCA meeting in Manchester</t>
  </si>
  <si>
    <t>Taxi Molesworth to Cuba Street</t>
  </si>
  <si>
    <t>meeting for ITP Roadmap 2020 Community Workshop</t>
  </si>
  <si>
    <t>Taxi Molesworth St to Ghuznee Street</t>
  </si>
  <si>
    <t>Meeting with Michael Moynahan, Chair Arts Council</t>
  </si>
  <si>
    <t>Meeting with Rehan Badar Audit New Zealand</t>
  </si>
  <si>
    <t>Meeting with Diane Owenga DIA</t>
  </si>
  <si>
    <t>Embassy of Mexico - 208th anniversary of the Independence of Mexico</t>
  </si>
  <si>
    <t>Ambassador of Mexico, Jose Gerardo Traslosheros Hernandez</t>
  </si>
  <si>
    <t>Special screening Celia</t>
  </si>
  <si>
    <t>Rt Hon Jacinda Ardern</t>
  </si>
  <si>
    <t>Premiere of The Children</t>
  </si>
  <si>
    <t>British High Commission</t>
  </si>
  <si>
    <t xml:space="preserve">Travel to United Kingdom: attend Oceania Exhibition London and IFACCA (International Federation of Arts Councils and Culture Agencies) Board meeting in Manchester and Liverpool (NOTE: Stephen Wainwright is the Chairman of the IFACCA Board). </t>
  </si>
  <si>
    <t xml:space="preserve">Travel to Kuala Lumpur and Singapore: attend IFACCA (International Federation of Arts Councils and Culture Agencies) World Summit  (NOTE: Stephen Wainwright is the Chairman of the IFACCA Board). </t>
  </si>
  <si>
    <t>Trip to Auckland 23-26 July</t>
  </si>
  <si>
    <t>Trip to Auckland 18-20 Sept</t>
  </si>
  <si>
    <t>Trip to Auckland 22-23 Nov</t>
  </si>
  <si>
    <t>Trip to Christchurch 26-27 Nov: attend Christchurch Arts Strategy meeting and performance at the Court Theatre</t>
  </si>
  <si>
    <t>Travel to Auckland 22-23 May: to attend the Arts Foundation launch</t>
  </si>
  <si>
    <t>Travel to Christchurch 30-31 May: to attend the Arts Strategy meeting</t>
  </si>
  <si>
    <t>Travel to Auckland to attend Waana Davies funeral</t>
  </si>
  <si>
    <t>Travel to Auckland 27-30 June:  Auckland stakeholder meetings and attend Matariki Awards</t>
  </si>
  <si>
    <t>Wellington</t>
  </si>
  <si>
    <t>Christchurch</t>
  </si>
  <si>
    <t>Tauranga</t>
  </si>
  <si>
    <t>Auckland</t>
  </si>
  <si>
    <t>Napier</t>
  </si>
  <si>
    <t>Trip to Auckland 22-23 Nov: Judges panel meeting for the NZEA Awards</t>
  </si>
  <si>
    <t>Trip To Napier 24-25 Jan: attend Hawkes Bay workshop for developing of the arts strategy</t>
  </si>
  <si>
    <t>Hamilton</t>
  </si>
  <si>
    <t>Allowance for meals</t>
  </si>
  <si>
    <t>Daily allowance for meals (4 days)</t>
  </si>
  <si>
    <t xml:space="preserve">Daily allowance for meals </t>
  </si>
  <si>
    <t>Whakatane</t>
  </si>
  <si>
    <t>Taxi Airport to City Centre</t>
  </si>
  <si>
    <t>Taxi in Auckland</t>
  </si>
  <si>
    <t>Attend Cultural Agencies CE meeting</t>
  </si>
  <si>
    <t>Meeting with Te Papa staff (Barbara Glaser and Geraint Martin)</t>
  </si>
  <si>
    <t>EA dropping off papers for meeting with Barbara Glaser and Geraint Martin</t>
  </si>
  <si>
    <t>Building relationships - Breakfast meeting with Trust Director, Chartwell</t>
  </si>
  <si>
    <t>Building relationships - Lunch meeting with Senior Curator, Auckland Art Gallery</t>
  </si>
  <si>
    <t>Building relationships - Breakfast meeting with Nga Toi Hawkes Bay Trustees, Adviser Stakeholder Relations (CNZ)</t>
  </si>
  <si>
    <t>Building relationships - Breakfast meeting with Chief Executive Officer, Foundation North</t>
  </si>
  <si>
    <t>Building relationships - Lunch meeting with Chief Executive, Rata Foundation</t>
  </si>
  <si>
    <t>Building relationships - Breakfast meeting with Chief Executive, Christchurch Symphony Orchestra</t>
  </si>
  <si>
    <t>Building relationships - Lunch meeting with Executive Director NZ Festival</t>
  </si>
  <si>
    <t>Building relationships - Dinner meeting with C Meredith, poet, playwright, and short story author</t>
  </si>
  <si>
    <t>Building relationships - Breakfast meeting with Press Director, Auckland University</t>
  </si>
  <si>
    <t>Building relationships - Dinner meeting with Council member,  Arts Council of NZ Council</t>
  </si>
  <si>
    <t>Building relationships - Lunch meeting with A Brown, Massey University</t>
  </si>
  <si>
    <t>Building relationships - Lunch meeting with General Manager, Wellington Orchestra</t>
  </si>
  <si>
    <t>Building relationships - Lunch meeting with Chair, NZ on Air</t>
  </si>
  <si>
    <t>Building relationships - Breakfast meeting with Managing Director, Brown Bread</t>
  </si>
  <si>
    <t>Building relationships - Lunch meeting with J Norris ChristchurchNZ and Council member, Arts Council of NZ</t>
  </si>
  <si>
    <t>Building relationships - Dinner meeting with Chief Executive and Artistic Director, Auckland Arts Festival</t>
  </si>
  <si>
    <t>Building relationships - Lunch meeting with Chair, Arts Council of NZ</t>
  </si>
  <si>
    <t>Building relationships - Morning tea meeting with Chair, Nga Toi Hawkes Bay and Advisor Stakeholder Relations, Arts Council of NZ</t>
  </si>
  <si>
    <t>Building relationships - Morning tea meeting with Principal, Scott Design and Advisor Stakeholder Relations, Arts Council of NZ</t>
  </si>
  <si>
    <t>Building relationships - Dinner meeting with Council member,  Arts Council of NZ</t>
  </si>
  <si>
    <t>Building relationships - Meeting with Kura Moeahu regarding noho marae</t>
  </si>
  <si>
    <t>Building relationships - Breakfast meeting with Artistic Director, Auckland Arts Festival</t>
  </si>
  <si>
    <t>Building relationships - Dinner meeting with Chief Executive, NZ on Air</t>
  </si>
  <si>
    <t>Building relationships - Meeting with Executive Director, Royal NZ Ballet Company</t>
  </si>
  <si>
    <t>Building relationships - Morning meeting with Senior Leadership Tea, Arts Council of NZ</t>
  </si>
  <si>
    <t>Building relationships - Morning meeting with Chief Executive, Te Matatini</t>
  </si>
  <si>
    <t>Building relationships - Lunch meeting with Arts Practice Director Maori Art, Arts Council of NZ</t>
  </si>
  <si>
    <t>Building relationships - Morning meeting with Chief Executive, NZ on Air</t>
  </si>
  <si>
    <t>Building relationships - Breakfast meeting with Chief Executive, Auckland Arts Festival</t>
  </si>
  <si>
    <t>Building relationships - Lunch meeting with Lydia Banett, Producer Zanetti Productions</t>
  </si>
  <si>
    <t>Building relationships - Farewell lunch with Manager Policy &amp; Performance, Arts Council of NZ</t>
  </si>
  <si>
    <t>Building relationships - Lunch with Kate De Goldi, Writer</t>
  </si>
  <si>
    <t>Building relationships - Breakfast meeting with Arts Practice Director Maori Arts, Arts Council of NZ</t>
  </si>
  <si>
    <t>no items to dislose in this area</t>
  </si>
  <si>
    <t>Trip to Auckland and Christchurch 18-20 Sept: 2018 Conference of the Association of Asia Pacific Performing Arts Centre and CSO 2019 Season Launch</t>
  </si>
  <si>
    <t>Trip to Auckland 11-12 Feb: attend Auckland Theatre Company Chief Executive's (Lester McGrath) farewell function</t>
  </si>
  <si>
    <t>Trip to Auckland 17 Mar: attend Auckland Arts Festival 11-17 Feb 19</t>
  </si>
  <si>
    <t>Senior Manager Business Service (Chief Financial Officer)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</si>
</sst>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3">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167" fontId="15" fillId="10" borderId="3" xfId="0" applyNumberFormat="1" applyFont="1" applyFill="1" applyBorder="1" applyAlignment="1" applyProtection="1">
      <alignment vertical="center" wrapText="1"/>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6"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167" fontId="15" fillId="10" borderId="7" xfId="0" applyNumberFormat="1" applyFont="1" applyFill="1" applyBorder="1" applyAlignment="1" applyProtection="1">
      <alignment vertical="center" wrapText="1"/>
      <protection locked="0"/>
    </xf>
    <xf numFmtId="164" fontId="15" fillId="10" borderId="8" xfId="0" applyNumberFormat="1" applyFont="1" applyFill="1" applyBorder="1" applyAlignment="1" applyProtection="1">
      <alignment vertical="center" wrapText="1"/>
      <protection locked="0"/>
    </xf>
    <xf numFmtId="0" fontId="15" fillId="10" borderId="8" xfId="0"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0" fontId="15" fillId="10" borderId="4" xfId="0" applyFont="1" applyFill="1" applyBorder="1" applyAlignment="1" applyProtection="1">
      <alignment vertical="top" wrapText="1"/>
      <protection locked="0"/>
    </xf>
    <xf numFmtId="167" fontId="15" fillId="10" borderId="3" xfId="0" applyNumberFormat="1" applyFont="1" applyFill="1" applyBorder="1" applyAlignment="1" applyProtection="1">
      <alignment horizontal="right" vertical="top"/>
      <protection locked="0"/>
    </xf>
    <xf numFmtId="164" fontId="15" fillId="10" borderId="4" xfId="0" applyNumberFormat="1" applyFont="1" applyFill="1" applyBorder="1" applyAlignment="1" applyProtection="1">
      <alignment vertical="top" wrapText="1"/>
      <protection locked="0"/>
    </xf>
    <xf numFmtId="0" fontId="15" fillId="10" borderId="5" xfId="0" applyFont="1" applyFill="1" applyBorder="1" applyAlignment="1" applyProtection="1">
      <alignment vertical="top" wrapText="1"/>
      <protection locked="0"/>
    </xf>
    <xf numFmtId="167" fontId="15" fillId="10" borderId="3" xfId="0" applyNumberFormat="1" applyFont="1" applyFill="1" applyBorder="1" applyAlignment="1" applyProtection="1">
      <alignment vertical="top"/>
      <protection locked="0"/>
    </xf>
    <xf numFmtId="167" fontId="15" fillId="10" borderId="3" xfId="0" applyNumberFormat="1" applyFont="1" applyFill="1" applyBorder="1" applyAlignment="1" applyProtection="1">
      <alignment vertical="top" wrapText="1"/>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xf numFmtId="0" fontId="14" fillId="10" borderId="2" xfId="0" applyFont="1" applyFill="1" applyBorder="1" applyAlignment="1" applyProtection="1">
      <alignment horizontal="left" vertical="center" wrapText="1" readingOrder="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00"/>
      <color rgb="FF00FF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zoomScale="85" zoomScaleNormal="85" workbookViewId="0"/>
  </sheetViews>
  <sheetFormatPr defaultColWidth="0" defaultRowHeight="14.25" zeroHeight="1" x14ac:dyDescent="0.2"/>
  <cols>
    <col min="1" max="1" width="219.28515625" style="72" customWidth="1"/>
    <col min="2" max="2" width="33.28515625" style="71" customWidth="1"/>
    <col min="3" max="16384" width="8.7109375" style="17" hidden="1"/>
  </cols>
  <sheetData>
    <row r="1" spans="1:2" ht="23.25" customHeight="1" x14ac:dyDescent="0.2">
      <c r="A1" s="70" t="s">
        <v>86</v>
      </c>
    </row>
    <row r="2" spans="1:2" ht="33" customHeight="1" x14ac:dyDescent="0.2">
      <c r="A2" s="155" t="s">
        <v>119</v>
      </c>
    </row>
    <row r="3" spans="1:2" ht="17.25" customHeight="1" x14ac:dyDescent="0.2"/>
    <row r="4" spans="1:2" ht="23.25" customHeight="1" x14ac:dyDescent="0.2">
      <c r="A4" s="115" t="s">
        <v>124</v>
      </c>
    </row>
    <row r="5" spans="1:2" ht="17.25" customHeight="1" x14ac:dyDescent="0.2"/>
    <row r="6" spans="1:2" ht="23.25" customHeight="1" x14ac:dyDescent="0.2">
      <c r="A6" s="73" t="s">
        <v>14</v>
      </c>
    </row>
    <row r="7" spans="1:2" ht="17.25" customHeight="1" x14ac:dyDescent="0.2">
      <c r="A7" s="74" t="s">
        <v>16</v>
      </c>
    </row>
    <row r="8" spans="1:2" ht="17.25" customHeight="1" x14ac:dyDescent="0.2">
      <c r="A8" s="75" t="s">
        <v>90</v>
      </c>
    </row>
    <row r="9" spans="1:2" ht="17.25" customHeight="1" x14ac:dyDescent="0.2">
      <c r="A9" s="75"/>
    </row>
    <row r="10" spans="1:2" ht="23.25" customHeight="1" x14ac:dyDescent="0.2">
      <c r="A10" s="73" t="s">
        <v>17</v>
      </c>
      <c r="B10" s="121" t="s">
        <v>128</v>
      </c>
    </row>
    <row r="11" spans="1:2" ht="17.25" customHeight="1" x14ac:dyDescent="0.2">
      <c r="A11" s="76" t="s">
        <v>27</v>
      </c>
    </row>
    <row r="12" spans="1:2" ht="17.25" customHeight="1" x14ac:dyDescent="0.2">
      <c r="A12" s="75" t="s">
        <v>18</v>
      </c>
    </row>
    <row r="13" spans="1:2" ht="17.25" customHeight="1" x14ac:dyDescent="0.2">
      <c r="A13" s="75" t="s">
        <v>19</v>
      </c>
    </row>
    <row r="14" spans="1:2" ht="17.25" customHeight="1" x14ac:dyDescent="0.2">
      <c r="A14" s="77" t="s">
        <v>20</v>
      </c>
    </row>
    <row r="15" spans="1:2" ht="17.25" customHeight="1" x14ac:dyDescent="0.2">
      <c r="A15" s="75" t="s">
        <v>21</v>
      </c>
    </row>
    <row r="16" spans="1:2" ht="17.25" customHeight="1" x14ac:dyDescent="0.2">
      <c r="A16" s="75"/>
    </row>
    <row r="17" spans="1:1" ht="23.25" customHeight="1" x14ac:dyDescent="0.2">
      <c r="A17" s="73" t="s">
        <v>22</v>
      </c>
    </row>
    <row r="18" spans="1:1" ht="17.25" customHeight="1" x14ac:dyDescent="0.2">
      <c r="A18" s="77" t="s">
        <v>10</v>
      </c>
    </row>
    <row r="19" spans="1:1" ht="17.25" customHeight="1" x14ac:dyDescent="0.2">
      <c r="A19" s="77" t="s">
        <v>26</v>
      </c>
    </row>
    <row r="20" spans="1:1" ht="17.25" customHeight="1" x14ac:dyDescent="0.2">
      <c r="A20" s="106" t="s">
        <v>118</v>
      </c>
    </row>
    <row r="21" spans="1:1" ht="17.25" customHeight="1" x14ac:dyDescent="0.2">
      <c r="A21" s="78"/>
    </row>
    <row r="22" spans="1:1" ht="23.25" customHeight="1" x14ac:dyDescent="0.2">
      <c r="A22" s="73" t="s">
        <v>11</v>
      </c>
    </row>
    <row r="23" spans="1:1" ht="17.25" customHeight="1" x14ac:dyDescent="0.2">
      <c r="A23" s="78" t="s">
        <v>85</v>
      </c>
    </row>
    <row r="24" spans="1:1" ht="17.25" customHeight="1" x14ac:dyDescent="0.2">
      <c r="A24" s="78"/>
    </row>
    <row r="25" spans="1:1" ht="23.25" customHeight="1" x14ac:dyDescent="0.2">
      <c r="A25" s="73" t="s">
        <v>54</v>
      </c>
    </row>
    <row r="26" spans="1:1" ht="17.25" customHeight="1" x14ac:dyDescent="0.2">
      <c r="A26" s="79" t="s">
        <v>60</v>
      </c>
    </row>
    <row r="27" spans="1:1" ht="32.25" customHeight="1" x14ac:dyDescent="0.2">
      <c r="A27" s="77" t="s">
        <v>112</v>
      </c>
    </row>
    <row r="28" spans="1:1" ht="17.25" customHeight="1" x14ac:dyDescent="0.2">
      <c r="A28" s="79" t="s">
        <v>55</v>
      </c>
    </row>
    <row r="29" spans="1:1" ht="32.25" customHeight="1" x14ac:dyDescent="0.2">
      <c r="A29" s="77" t="s">
        <v>150</v>
      </c>
    </row>
    <row r="30" spans="1:1" ht="17.25" customHeight="1" x14ac:dyDescent="0.2">
      <c r="A30" s="79" t="s">
        <v>12</v>
      </c>
    </row>
    <row r="31" spans="1:1" ht="17.25" customHeight="1" x14ac:dyDescent="0.2">
      <c r="A31" s="77" t="s">
        <v>56</v>
      </c>
    </row>
    <row r="32" spans="1:1" ht="17.25" customHeight="1" x14ac:dyDescent="0.2">
      <c r="A32" s="79" t="s">
        <v>57</v>
      </c>
    </row>
    <row r="33" spans="1:1" ht="32.25" customHeight="1" x14ac:dyDescent="0.2">
      <c r="A33" s="80" t="s">
        <v>58</v>
      </c>
    </row>
    <row r="34" spans="1:1" ht="32.25" customHeight="1" x14ac:dyDescent="0.2">
      <c r="A34" s="81" t="s">
        <v>23</v>
      </c>
    </row>
    <row r="35" spans="1:1" ht="17.25" customHeight="1" x14ac:dyDescent="0.2">
      <c r="A35" s="79" t="s">
        <v>47</v>
      </c>
    </row>
    <row r="36" spans="1:1" ht="32.25" customHeight="1" x14ac:dyDescent="0.2">
      <c r="A36" s="77" t="s">
        <v>130</v>
      </c>
    </row>
    <row r="37" spans="1:1" ht="32.25" customHeight="1" x14ac:dyDescent="0.2">
      <c r="A37" s="80" t="s">
        <v>25</v>
      </c>
    </row>
    <row r="38" spans="1:1" ht="32.25" customHeight="1" x14ac:dyDescent="0.2">
      <c r="A38" s="77" t="s">
        <v>61</v>
      </c>
    </row>
    <row r="39" spans="1:1" ht="17.25" customHeight="1" x14ac:dyDescent="0.2">
      <c r="A39" s="81"/>
    </row>
    <row r="40" spans="1:1" ht="22.5" customHeight="1" x14ac:dyDescent="0.2">
      <c r="A40" s="73" t="s">
        <v>5</v>
      </c>
    </row>
    <row r="41" spans="1:1" ht="17.25" customHeight="1" x14ac:dyDescent="0.2">
      <c r="A41" s="86" t="s">
        <v>120</v>
      </c>
    </row>
    <row r="42" spans="1:1" ht="17.25" customHeight="1" x14ac:dyDescent="0.2">
      <c r="A42" s="82" t="s">
        <v>68</v>
      </c>
    </row>
    <row r="43" spans="1:1" ht="17.25" customHeight="1" x14ac:dyDescent="0.2">
      <c r="A43" s="83" t="s">
        <v>131</v>
      </c>
    </row>
    <row r="44" spans="1:1" ht="32.25" customHeight="1" x14ac:dyDescent="0.2">
      <c r="A44" s="83" t="s">
        <v>103</v>
      </c>
    </row>
    <row r="45" spans="1:1" ht="32.25" customHeight="1" x14ac:dyDescent="0.2">
      <c r="A45" s="83" t="s">
        <v>69</v>
      </c>
    </row>
    <row r="46" spans="1:1" ht="17.25" customHeight="1" x14ac:dyDescent="0.2">
      <c r="A46" s="84" t="s">
        <v>132</v>
      </c>
    </row>
    <row r="47" spans="1:1" ht="32.25" customHeight="1" x14ac:dyDescent="0.2">
      <c r="A47" s="80" t="s">
        <v>70</v>
      </c>
    </row>
    <row r="48" spans="1:1" ht="32.25" customHeight="1" x14ac:dyDescent="0.2">
      <c r="A48" s="80" t="s">
        <v>62</v>
      </c>
    </row>
    <row r="49" spans="1:1" ht="32.25" customHeight="1" x14ac:dyDescent="0.2">
      <c r="A49" s="83" t="s">
        <v>151</v>
      </c>
    </row>
    <row r="50" spans="1:1" ht="17.25" customHeight="1" x14ac:dyDescent="0.2">
      <c r="A50" s="83" t="s">
        <v>71</v>
      </c>
    </row>
    <row r="51" spans="1:1" ht="17.25" customHeight="1" x14ac:dyDescent="0.2">
      <c r="A51" s="83" t="s">
        <v>24</v>
      </c>
    </row>
    <row r="52" spans="1:1" ht="17.25" customHeight="1" x14ac:dyDescent="0.2">
      <c r="A52" s="83"/>
    </row>
    <row r="53" spans="1:1" ht="22.5" customHeight="1" x14ac:dyDescent="0.2">
      <c r="A53" s="73" t="s">
        <v>59</v>
      </c>
    </row>
    <row r="54" spans="1:1" ht="32.25" customHeight="1" x14ac:dyDescent="0.2">
      <c r="A54" s="155" t="s">
        <v>121</v>
      </c>
    </row>
    <row r="55" spans="1:1" ht="17.25" customHeight="1" x14ac:dyDescent="0.2">
      <c r="A55" s="85" t="s">
        <v>122</v>
      </c>
    </row>
    <row r="56" spans="1:1" ht="17.25" customHeight="1" x14ac:dyDescent="0.2">
      <c r="A56" s="86" t="s">
        <v>75</v>
      </c>
    </row>
    <row r="57" spans="1:1" ht="17.25" customHeight="1" x14ac:dyDescent="0.2">
      <c r="A57" s="106" t="s">
        <v>123</v>
      </c>
    </row>
    <row r="58" spans="1:1" ht="17.25" customHeight="1" x14ac:dyDescent="0.2">
      <c r="A58" s="87" t="s">
        <v>74</v>
      </c>
    </row>
    <row r="59" spans="1:1" x14ac:dyDescent="0.2"/>
    <row r="60" spans="1:1" hidden="1" x14ac:dyDescent="0.2"/>
    <row r="61" spans="1:1" hidden="1" x14ac:dyDescent="0.2">
      <c r="A61" s="88"/>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abSelected="1" zoomScaleNormal="100" workbookViewId="0">
      <selection activeCell="E15" sqref="E15"/>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64" t="s">
        <v>98</v>
      </c>
      <c r="B1" s="164"/>
      <c r="C1" s="164"/>
      <c r="D1" s="164"/>
      <c r="E1" s="164"/>
      <c r="F1" s="164"/>
      <c r="G1" s="48"/>
      <c r="H1" s="48"/>
      <c r="I1" s="48"/>
      <c r="J1" s="48"/>
      <c r="K1" s="48"/>
    </row>
    <row r="2" spans="1:11" ht="21" customHeight="1" x14ac:dyDescent="0.2">
      <c r="A2" s="4" t="s">
        <v>2</v>
      </c>
      <c r="B2" s="165" t="s">
        <v>168</v>
      </c>
      <c r="C2" s="165"/>
      <c r="D2" s="165"/>
      <c r="E2" s="165"/>
      <c r="F2" s="165"/>
      <c r="G2" s="48"/>
      <c r="H2" s="48"/>
      <c r="I2" s="48"/>
      <c r="J2" s="48"/>
      <c r="K2" s="48"/>
    </row>
    <row r="3" spans="1:11" ht="21" customHeight="1" x14ac:dyDescent="0.2">
      <c r="A3" s="4" t="s">
        <v>99</v>
      </c>
      <c r="B3" s="165" t="s">
        <v>169</v>
      </c>
      <c r="C3" s="165"/>
      <c r="D3" s="165"/>
      <c r="E3" s="165"/>
      <c r="F3" s="165"/>
      <c r="G3" s="48"/>
      <c r="H3" s="48"/>
      <c r="I3" s="48"/>
      <c r="J3" s="48"/>
      <c r="K3" s="48"/>
    </row>
    <row r="4" spans="1:11" ht="21" customHeight="1" x14ac:dyDescent="0.2">
      <c r="A4" s="4" t="s">
        <v>79</v>
      </c>
      <c r="B4" s="166">
        <v>43282</v>
      </c>
      <c r="C4" s="166"/>
      <c r="D4" s="166"/>
      <c r="E4" s="166"/>
      <c r="F4" s="166"/>
      <c r="G4" s="48"/>
      <c r="H4" s="48"/>
      <c r="I4" s="48"/>
      <c r="J4" s="48"/>
      <c r="K4" s="48"/>
    </row>
    <row r="5" spans="1:11" ht="21" customHeight="1" x14ac:dyDescent="0.2">
      <c r="A5" s="4" t="s">
        <v>80</v>
      </c>
      <c r="B5" s="166">
        <v>43646</v>
      </c>
      <c r="C5" s="166"/>
      <c r="D5" s="166"/>
      <c r="E5" s="166"/>
      <c r="F5" s="166"/>
      <c r="G5" s="48"/>
      <c r="H5" s="48"/>
      <c r="I5" s="48"/>
      <c r="J5" s="48"/>
      <c r="K5" s="48"/>
    </row>
    <row r="6" spans="1:11" ht="21" customHeight="1" x14ac:dyDescent="0.2">
      <c r="A6" s="4" t="s">
        <v>104</v>
      </c>
      <c r="B6" s="182" t="str">
        <f>IF(AND(Travel!B7&lt;&gt;A30,Hospitality!B7&lt;&gt;A30,'All other expenses'!B7&lt;&gt;A30,'Gifts and benefits'!B7&lt;&gt;A30),A31,IF(AND(Travel!B7=A30,Hospitality!B7=A30,'All other expenses'!B7=A30,'Gifts and benefits'!B7=A30),A33,A32))</f>
        <v>Data and totals checked on all sheets</v>
      </c>
      <c r="C6" s="182"/>
      <c r="D6" s="182"/>
      <c r="E6" s="182"/>
      <c r="F6" s="182"/>
      <c r="G6" s="36"/>
      <c r="H6" s="48"/>
      <c r="I6" s="48"/>
      <c r="J6" s="48"/>
      <c r="K6" s="48"/>
    </row>
    <row r="7" spans="1:11" ht="21" customHeight="1" x14ac:dyDescent="0.2">
      <c r="A7" s="4" t="s">
        <v>133</v>
      </c>
      <c r="B7" s="163" t="s">
        <v>63</v>
      </c>
      <c r="C7" s="163"/>
      <c r="D7" s="163"/>
      <c r="E7" s="163"/>
      <c r="F7" s="163"/>
      <c r="G7" s="36"/>
      <c r="H7" s="48"/>
      <c r="I7" s="48"/>
      <c r="J7" s="48"/>
      <c r="K7" s="48"/>
    </row>
    <row r="8" spans="1:11" ht="21" customHeight="1" x14ac:dyDescent="0.2">
      <c r="A8" s="4" t="s">
        <v>100</v>
      </c>
      <c r="B8" s="163" t="s">
        <v>437</v>
      </c>
      <c r="C8" s="163"/>
      <c r="D8" s="163"/>
      <c r="E8" s="163"/>
      <c r="F8" s="163"/>
      <c r="G8" s="36"/>
      <c r="H8" s="48"/>
      <c r="I8" s="48"/>
      <c r="J8" s="48"/>
      <c r="K8" s="48"/>
    </row>
    <row r="9" spans="1:11" ht="66.75" customHeight="1" x14ac:dyDescent="0.2">
      <c r="A9" s="162" t="s">
        <v>125</v>
      </c>
      <c r="B9" s="162"/>
      <c r="C9" s="162"/>
      <c r="D9" s="162"/>
      <c r="E9" s="162"/>
      <c r="F9" s="162"/>
      <c r="G9" s="36"/>
      <c r="H9" s="48"/>
      <c r="I9" s="48"/>
      <c r="J9" s="48"/>
      <c r="K9" s="48"/>
    </row>
    <row r="10" spans="1:11" s="154" customFormat="1" ht="36" customHeight="1" x14ac:dyDescent="0.2">
      <c r="A10" s="148" t="s">
        <v>48</v>
      </c>
      <c r="B10" s="149" t="s">
        <v>31</v>
      </c>
      <c r="C10" s="149" t="s">
        <v>65</v>
      </c>
      <c r="D10" s="150"/>
      <c r="E10" s="151" t="s">
        <v>47</v>
      </c>
      <c r="F10" s="152" t="s">
        <v>72</v>
      </c>
      <c r="G10" s="153"/>
      <c r="H10" s="153"/>
      <c r="I10" s="153"/>
      <c r="J10" s="153"/>
      <c r="K10" s="153"/>
    </row>
    <row r="11" spans="1:11" ht="27.75" customHeight="1" x14ac:dyDescent="0.2">
      <c r="A11" s="11" t="s">
        <v>84</v>
      </c>
      <c r="B11" s="99">
        <f>B15+B16+B17</f>
        <v>40403.920000000013</v>
      </c>
      <c r="C11" s="107" t="str">
        <f>IF(Travel!B6="",A34,Travel!B6)</f>
        <v>Figures exclude GST</v>
      </c>
      <c r="D11" s="8"/>
      <c r="E11" s="11" t="s">
        <v>95</v>
      </c>
      <c r="F11" s="58">
        <f>'Gifts and benefits'!C25</f>
        <v>10</v>
      </c>
      <c r="G11" s="49"/>
      <c r="H11" s="49"/>
      <c r="I11" s="49"/>
      <c r="J11" s="49"/>
      <c r="K11" s="49"/>
    </row>
    <row r="12" spans="1:11" ht="27.75" customHeight="1" x14ac:dyDescent="0.2">
      <c r="A12" s="11" t="s">
        <v>12</v>
      </c>
      <c r="B12" s="99">
        <f>Hospitality!B49</f>
        <v>1361.1999999999998</v>
      </c>
      <c r="C12" s="107" t="str">
        <f>IF(Hospitality!B6="",A34,Hospitality!B6)</f>
        <v>Figures exclude GST</v>
      </c>
      <c r="D12" s="8"/>
      <c r="E12" s="11" t="s">
        <v>96</v>
      </c>
      <c r="F12" s="58">
        <f>'Gifts and benefits'!C26</f>
        <v>10</v>
      </c>
      <c r="G12" s="49"/>
      <c r="H12" s="49"/>
      <c r="I12" s="49"/>
      <c r="J12" s="49"/>
      <c r="K12" s="49"/>
    </row>
    <row r="13" spans="1:11" ht="27.75" customHeight="1" x14ac:dyDescent="0.2">
      <c r="A13" s="11" t="s">
        <v>30</v>
      </c>
      <c r="B13" s="99">
        <f>'All other expenses'!B25</f>
        <v>0</v>
      </c>
      <c r="C13" s="107" t="str">
        <f>IF('All other expenses'!B6="",A34,'All other expenses'!B6)</f>
        <v>Figures exclude GST</v>
      </c>
      <c r="D13" s="8"/>
      <c r="E13" s="11" t="s">
        <v>97</v>
      </c>
      <c r="F13" s="58">
        <f>'Gifts and benefits'!C27</f>
        <v>0</v>
      </c>
      <c r="G13" s="48"/>
      <c r="H13" s="48"/>
      <c r="I13" s="48"/>
      <c r="J13" s="48"/>
      <c r="K13" s="48"/>
    </row>
    <row r="14" spans="1:11" ht="12.75" customHeight="1" x14ac:dyDescent="0.2">
      <c r="A14" s="10"/>
      <c r="B14" s="100"/>
      <c r="C14" s="108"/>
      <c r="D14" s="59"/>
      <c r="E14" s="8"/>
      <c r="F14" s="60"/>
      <c r="G14" s="28"/>
      <c r="H14" s="28"/>
      <c r="I14" s="28"/>
      <c r="J14" s="28"/>
      <c r="K14" s="28"/>
    </row>
    <row r="15" spans="1:11" ht="27.75" customHeight="1" x14ac:dyDescent="0.2">
      <c r="A15" s="12" t="s">
        <v>45</v>
      </c>
      <c r="B15" s="101">
        <f>Travel!B31</f>
        <v>21174.090000000004</v>
      </c>
      <c r="C15" s="109" t="str">
        <f>C11</f>
        <v>Figures exclude GST</v>
      </c>
      <c r="D15" s="8"/>
      <c r="E15" s="8"/>
      <c r="F15" s="60"/>
      <c r="G15" s="48"/>
      <c r="H15" s="48"/>
      <c r="I15" s="48"/>
      <c r="J15" s="48"/>
      <c r="K15" s="48"/>
    </row>
    <row r="16" spans="1:11" ht="27.75" customHeight="1" x14ac:dyDescent="0.2">
      <c r="A16" s="12" t="s">
        <v>91</v>
      </c>
      <c r="B16" s="101">
        <f>Travel!B183</f>
        <v>19096.220000000008</v>
      </c>
      <c r="C16" s="109" t="str">
        <f>C11</f>
        <v>Figures exclude GST</v>
      </c>
      <c r="D16" s="61"/>
      <c r="E16" s="8"/>
      <c r="F16" s="62"/>
      <c r="G16" s="48"/>
      <c r="H16" s="48"/>
      <c r="I16" s="48"/>
      <c r="J16" s="48"/>
      <c r="K16" s="48"/>
    </row>
    <row r="17" spans="1:11" ht="27.75" customHeight="1" x14ac:dyDescent="0.2">
      <c r="A17" s="12" t="s">
        <v>46</v>
      </c>
      <c r="B17" s="101">
        <f>Travel!B203</f>
        <v>133.60999999999999</v>
      </c>
      <c r="C17" s="10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8</v>
      </c>
      <c r="B19" s="27"/>
      <c r="C19" s="28"/>
      <c r="D19" s="29"/>
      <c r="E19" s="29"/>
      <c r="F19" s="29"/>
      <c r="G19" s="29"/>
      <c r="H19" s="29"/>
      <c r="I19" s="29"/>
      <c r="J19" s="29"/>
      <c r="K19" s="29"/>
    </row>
    <row r="20" spans="1:11" x14ac:dyDescent="0.2">
      <c r="A20" s="25" t="s">
        <v>9</v>
      </c>
      <c r="B20" s="55"/>
      <c r="C20" s="55"/>
      <c r="D20" s="28"/>
      <c r="E20" s="28"/>
      <c r="F20" s="28"/>
      <c r="G20" s="29"/>
      <c r="H20" s="29"/>
      <c r="I20" s="29"/>
      <c r="J20" s="29"/>
      <c r="K20" s="29"/>
    </row>
    <row r="21" spans="1:11" ht="12.6" customHeight="1" x14ac:dyDescent="0.2">
      <c r="A21" s="25" t="s">
        <v>66</v>
      </c>
      <c r="B21" s="55"/>
      <c r="C21" s="55"/>
      <c r="D21" s="22"/>
      <c r="E21" s="29"/>
      <c r="F21" s="29"/>
      <c r="G21" s="29"/>
      <c r="H21" s="29"/>
      <c r="I21" s="29"/>
      <c r="J21" s="29"/>
      <c r="K21" s="29"/>
    </row>
    <row r="22" spans="1:11" ht="12.6" customHeight="1" x14ac:dyDescent="0.2">
      <c r="A22" s="25" t="s">
        <v>81</v>
      </c>
      <c r="B22" s="55"/>
      <c r="C22" s="55"/>
      <c r="D22" s="22"/>
      <c r="E22" s="29"/>
      <c r="F22" s="29"/>
      <c r="G22" s="29"/>
      <c r="H22" s="29"/>
      <c r="I22" s="29"/>
      <c r="J22" s="29"/>
      <c r="K22" s="29"/>
    </row>
    <row r="23" spans="1:11" ht="12.6" customHeight="1" x14ac:dyDescent="0.2">
      <c r="A23" s="25" t="s">
        <v>101</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141</v>
      </c>
      <c r="B25" s="16"/>
      <c r="C25" s="16"/>
      <c r="D25" s="16"/>
      <c r="E25" s="16"/>
      <c r="F25" s="16"/>
      <c r="G25" s="48"/>
      <c r="H25" s="48"/>
      <c r="I25" s="48"/>
      <c r="J25" s="48"/>
      <c r="K25" s="48"/>
    </row>
    <row r="26" spans="1:11" ht="12.75" hidden="1" customHeight="1" x14ac:dyDescent="0.2">
      <c r="A26" s="14" t="s">
        <v>157</v>
      </c>
      <c r="B26" s="6"/>
      <c r="C26" s="6"/>
      <c r="D26" s="14"/>
      <c r="E26" s="14"/>
      <c r="F26" s="14"/>
      <c r="G26" s="48"/>
      <c r="H26" s="48"/>
      <c r="I26" s="48"/>
      <c r="J26" s="48"/>
      <c r="K26" s="48"/>
    </row>
    <row r="27" spans="1:11" hidden="1" x14ac:dyDescent="0.2">
      <c r="A27" s="13" t="s">
        <v>64</v>
      </c>
      <c r="B27" s="13"/>
      <c r="C27" s="13"/>
      <c r="D27" s="13"/>
      <c r="E27" s="13"/>
      <c r="F27" s="13"/>
      <c r="G27" s="48"/>
      <c r="H27" s="48"/>
      <c r="I27" s="48"/>
      <c r="J27" s="48"/>
      <c r="K27" s="48"/>
    </row>
    <row r="28" spans="1:11" hidden="1" x14ac:dyDescent="0.2">
      <c r="A28" s="13" t="s">
        <v>28</v>
      </c>
      <c r="B28" s="13"/>
      <c r="C28" s="13"/>
      <c r="D28" s="13"/>
      <c r="E28" s="13"/>
      <c r="F28" s="13"/>
      <c r="G28" s="48"/>
      <c r="H28" s="48"/>
      <c r="I28" s="48"/>
      <c r="J28" s="48"/>
      <c r="K28" s="48"/>
    </row>
    <row r="29" spans="1:11" hidden="1" x14ac:dyDescent="0.2">
      <c r="A29" s="14" t="s">
        <v>115</v>
      </c>
      <c r="B29" s="14"/>
      <c r="C29" s="14"/>
      <c r="D29" s="14"/>
      <c r="E29" s="14"/>
      <c r="F29" s="14"/>
      <c r="G29" s="48"/>
      <c r="H29" s="48"/>
      <c r="I29" s="48"/>
      <c r="J29" s="48"/>
      <c r="K29" s="48"/>
    </row>
    <row r="30" spans="1:11" hidden="1" x14ac:dyDescent="0.2">
      <c r="A30" s="14" t="s">
        <v>116</v>
      </c>
      <c r="B30" s="14"/>
      <c r="C30" s="14"/>
      <c r="D30" s="14"/>
      <c r="E30" s="14"/>
      <c r="F30" s="14"/>
      <c r="G30" s="48"/>
      <c r="H30" s="48"/>
      <c r="I30" s="48"/>
      <c r="J30" s="48"/>
      <c r="K30" s="48"/>
    </row>
    <row r="31" spans="1:11" hidden="1" x14ac:dyDescent="0.2">
      <c r="A31" s="13" t="s">
        <v>106</v>
      </c>
      <c r="B31" s="13"/>
      <c r="C31" s="13"/>
      <c r="D31" s="13"/>
      <c r="E31" s="13"/>
      <c r="F31" s="13"/>
      <c r="G31" s="48"/>
      <c r="H31" s="48"/>
      <c r="I31" s="48"/>
      <c r="J31" s="48"/>
      <c r="K31" s="48"/>
    </row>
    <row r="32" spans="1:11" hidden="1" x14ac:dyDescent="0.2">
      <c r="A32" s="13" t="s">
        <v>107</v>
      </c>
      <c r="B32" s="13"/>
      <c r="C32" s="13"/>
      <c r="D32" s="13"/>
      <c r="E32" s="13"/>
      <c r="F32" s="13"/>
      <c r="G32" s="48"/>
      <c r="H32" s="48"/>
      <c r="I32" s="48"/>
      <c r="J32" s="48"/>
      <c r="K32" s="48"/>
    </row>
    <row r="33" spans="1:11" hidden="1" x14ac:dyDescent="0.2">
      <c r="A33" s="13" t="s">
        <v>105</v>
      </c>
      <c r="B33" s="13"/>
      <c r="C33" s="13"/>
      <c r="D33" s="13"/>
      <c r="E33" s="13"/>
      <c r="F33" s="13"/>
      <c r="G33" s="48"/>
      <c r="H33" s="48"/>
      <c r="I33" s="48"/>
      <c r="J33" s="48"/>
      <c r="K33" s="48"/>
    </row>
    <row r="34" spans="1:11" hidden="1" x14ac:dyDescent="0.2">
      <c r="A34" s="14" t="s">
        <v>67</v>
      </c>
      <c r="B34" s="14"/>
      <c r="C34" s="14"/>
      <c r="D34" s="14"/>
      <c r="E34" s="14"/>
      <c r="F34" s="14"/>
      <c r="G34" s="48"/>
      <c r="H34" s="48"/>
      <c r="I34" s="48"/>
      <c r="J34" s="48"/>
      <c r="K34" s="48"/>
    </row>
    <row r="35" spans="1:11" hidden="1" x14ac:dyDescent="0.2">
      <c r="A35" s="14" t="s">
        <v>73</v>
      </c>
      <c r="B35" s="14"/>
      <c r="C35" s="14"/>
      <c r="D35" s="14"/>
      <c r="E35" s="14"/>
      <c r="F35" s="14"/>
      <c r="G35" s="48"/>
      <c r="H35" s="48"/>
      <c r="I35" s="48"/>
      <c r="J35" s="48"/>
      <c r="K35" s="48"/>
    </row>
    <row r="36" spans="1:11" hidden="1" x14ac:dyDescent="0.2">
      <c r="A36" s="104" t="s">
        <v>94</v>
      </c>
      <c r="B36" s="103"/>
      <c r="C36" s="103"/>
      <c r="D36" s="103"/>
      <c r="E36" s="103"/>
      <c r="F36" s="103"/>
      <c r="G36" s="48"/>
      <c r="H36" s="48"/>
      <c r="I36" s="48"/>
      <c r="J36" s="48"/>
      <c r="K36" s="48"/>
    </row>
    <row r="37" spans="1:11" hidden="1" x14ac:dyDescent="0.2">
      <c r="A37" s="104" t="s">
        <v>63</v>
      </c>
      <c r="B37" s="103"/>
      <c r="C37" s="103"/>
      <c r="D37" s="103"/>
      <c r="E37" s="103"/>
      <c r="F37" s="103"/>
      <c r="G37" s="48"/>
      <c r="H37" s="48"/>
      <c r="I37" s="48"/>
      <c r="J37" s="48"/>
      <c r="K37" s="48"/>
    </row>
    <row r="38" spans="1:11" hidden="1" x14ac:dyDescent="0.2">
      <c r="A38" s="65" t="s">
        <v>38</v>
      </c>
      <c r="B38" s="5"/>
      <c r="C38" s="5"/>
      <c r="D38" s="5"/>
      <c r="E38" s="5"/>
      <c r="F38" s="5"/>
      <c r="G38" s="48"/>
      <c r="H38" s="48"/>
      <c r="I38" s="48"/>
      <c r="J38" s="48"/>
      <c r="K38" s="48"/>
    </row>
    <row r="39" spans="1:11" hidden="1" x14ac:dyDescent="0.2">
      <c r="A39" s="66" t="s">
        <v>39</v>
      </c>
      <c r="B39" s="5"/>
      <c r="C39" s="5"/>
      <c r="D39" s="5"/>
      <c r="E39" s="5"/>
      <c r="F39" s="5"/>
      <c r="G39" s="48"/>
      <c r="H39" s="48"/>
      <c r="I39" s="48"/>
      <c r="J39" s="48"/>
      <c r="K39" s="48"/>
    </row>
    <row r="40" spans="1:11" hidden="1" x14ac:dyDescent="0.2">
      <c r="A40" s="66" t="s">
        <v>41</v>
      </c>
      <c r="B40" s="5"/>
      <c r="C40" s="5"/>
      <c r="D40" s="5"/>
      <c r="E40" s="5"/>
      <c r="F40" s="5"/>
      <c r="G40" s="48"/>
      <c r="H40" s="48"/>
      <c r="I40" s="48"/>
      <c r="J40" s="48"/>
      <c r="K40" s="48"/>
    </row>
    <row r="41" spans="1:11" hidden="1" x14ac:dyDescent="0.2">
      <c r="A41" s="66" t="s">
        <v>40</v>
      </c>
      <c r="B41" s="5"/>
      <c r="C41" s="5"/>
      <c r="D41" s="5"/>
      <c r="E41" s="5"/>
      <c r="F41" s="5"/>
      <c r="G41" s="48"/>
      <c r="H41" s="48"/>
      <c r="I41" s="48"/>
      <c r="J41" s="48"/>
      <c r="K41" s="48"/>
    </row>
    <row r="42" spans="1:11" hidden="1" x14ac:dyDescent="0.2">
      <c r="A42" s="66" t="s">
        <v>42</v>
      </c>
      <c r="B42" s="5"/>
      <c r="C42" s="5"/>
      <c r="D42" s="5"/>
      <c r="E42" s="5"/>
      <c r="F42" s="5"/>
      <c r="G42" s="48"/>
      <c r="H42" s="48"/>
      <c r="I42" s="48"/>
      <c r="J42" s="48"/>
      <c r="K42" s="48"/>
    </row>
    <row r="43" spans="1:11" hidden="1" x14ac:dyDescent="0.2">
      <c r="A43" s="66" t="s">
        <v>43</v>
      </c>
      <c r="B43" s="5"/>
      <c r="C43" s="5"/>
      <c r="D43" s="5"/>
      <c r="E43" s="5"/>
      <c r="F43" s="5"/>
      <c r="G43" s="48"/>
      <c r="H43" s="48"/>
      <c r="I43" s="48"/>
      <c r="J43" s="48"/>
      <c r="K43" s="48"/>
    </row>
    <row r="44" spans="1:11" hidden="1" x14ac:dyDescent="0.2">
      <c r="A44" s="105" t="s">
        <v>36</v>
      </c>
      <c r="B44" s="103"/>
      <c r="C44" s="103"/>
      <c r="D44" s="103"/>
      <c r="E44" s="103"/>
      <c r="F44" s="103"/>
      <c r="G44" s="48"/>
      <c r="H44" s="48"/>
      <c r="I44" s="48"/>
      <c r="J44" s="48"/>
      <c r="K44" s="48"/>
    </row>
    <row r="45" spans="1:11" hidden="1" x14ac:dyDescent="0.2">
      <c r="A45" s="103" t="s">
        <v>34</v>
      </c>
      <c r="B45" s="103"/>
      <c r="C45" s="103"/>
      <c r="D45" s="103"/>
      <c r="E45" s="103"/>
      <c r="F45" s="103"/>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42" t="s">
        <v>138</v>
      </c>
      <c r="B47" s="103"/>
      <c r="C47" s="103"/>
      <c r="D47" s="103"/>
      <c r="E47" s="103"/>
      <c r="F47" s="103"/>
      <c r="G47" s="48"/>
      <c r="H47" s="48"/>
      <c r="I47" s="48"/>
      <c r="J47" s="48"/>
      <c r="K47" s="48"/>
    </row>
    <row r="48" spans="1:11" ht="25.5" hidden="1" x14ac:dyDescent="0.2">
      <c r="A48" s="142" t="s">
        <v>137</v>
      </c>
      <c r="B48" s="103"/>
      <c r="C48" s="103"/>
      <c r="D48" s="103"/>
      <c r="E48" s="103"/>
      <c r="F48" s="103"/>
      <c r="G48" s="48"/>
      <c r="H48" s="48"/>
      <c r="I48" s="48"/>
      <c r="J48" s="48"/>
      <c r="K48" s="48"/>
    </row>
    <row r="49" spans="1:11" ht="25.5" hidden="1" x14ac:dyDescent="0.2">
      <c r="A49" s="143" t="s">
        <v>139</v>
      </c>
      <c r="B49" s="5"/>
      <c r="C49" s="5"/>
      <c r="D49" s="5"/>
      <c r="E49" s="5"/>
      <c r="F49" s="5"/>
      <c r="G49" s="48"/>
      <c r="H49" s="48"/>
      <c r="I49" s="48"/>
      <c r="J49" s="48"/>
      <c r="K49" s="48"/>
    </row>
    <row r="50" spans="1:11" ht="25.5" hidden="1" x14ac:dyDescent="0.2">
      <c r="A50" s="143" t="s">
        <v>113</v>
      </c>
      <c r="B50" s="5"/>
      <c r="C50" s="5"/>
      <c r="D50" s="5"/>
      <c r="E50" s="5"/>
      <c r="F50" s="5"/>
      <c r="G50" s="48"/>
      <c r="H50" s="48"/>
      <c r="I50" s="48"/>
      <c r="J50" s="48"/>
      <c r="K50" s="48"/>
    </row>
    <row r="51" spans="1:11" ht="38.25" hidden="1" x14ac:dyDescent="0.2">
      <c r="A51" s="143" t="s">
        <v>114</v>
      </c>
      <c r="B51" s="133"/>
      <c r="C51" s="133"/>
      <c r="D51" s="141"/>
      <c r="E51" s="68"/>
      <c r="F51" s="68"/>
      <c r="G51" s="48"/>
      <c r="H51" s="48"/>
      <c r="I51" s="48"/>
      <c r="J51" s="48"/>
      <c r="K51" s="48"/>
    </row>
    <row r="52" spans="1:11" hidden="1" x14ac:dyDescent="0.2">
      <c r="A52" s="138" t="s">
        <v>117</v>
      </c>
      <c r="B52" s="139"/>
      <c r="C52" s="139"/>
      <c r="D52" s="132"/>
      <c r="E52" s="69"/>
      <c r="F52" s="69" t="b">
        <v>1</v>
      </c>
      <c r="G52" s="48"/>
      <c r="H52" s="48"/>
      <c r="I52" s="48"/>
      <c r="J52" s="48"/>
      <c r="K52" s="48"/>
    </row>
    <row r="53" spans="1:11" hidden="1" x14ac:dyDescent="0.2">
      <c r="A53" s="140" t="s">
        <v>140</v>
      </c>
      <c r="B53" s="138"/>
      <c r="C53" s="138"/>
      <c r="D53" s="138"/>
      <c r="E53" s="69"/>
      <c r="F53" s="69" t="b">
        <v>0</v>
      </c>
      <c r="G53" s="48"/>
      <c r="H53" s="48"/>
      <c r="I53" s="48"/>
      <c r="J53" s="48"/>
      <c r="K53" s="48"/>
    </row>
    <row r="54" spans="1:11" hidden="1" x14ac:dyDescent="0.2">
      <c r="A54" s="144"/>
      <c r="B54" s="134">
        <f>COUNT(Travel!B12:B30)</f>
        <v>13</v>
      </c>
      <c r="C54" s="134"/>
      <c r="D54" s="134">
        <f>COUNTIF(Travel!D12:D30,"*")</f>
        <v>13</v>
      </c>
      <c r="E54" s="135"/>
      <c r="F54" s="135" t="b">
        <f>MIN(B54,D54)=MAX(B54,D54)</f>
        <v>1</v>
      </c>
      <c r="G54" s="48"/>
      <c r="H54" s="48"/>
      <c r="I54" s="48"/>
      <c r="J54" s="48"/>
      <c r="K54" s="48"/>
    </row>
    <row r="55" spans="1:11" hidden="1" x14ac:dyDescent="0.2">
      <c r="A55" s="144" t="s">
        <v>111</v>
      </c>
      <c r="B55" s="134">
        <f>COUNT(Travel!B35:B182)</f>
        <v>141</v>
      </c>
      <c r="C55" s="134"/>
      <c r="D55" s="134">
        <f>COUNTIF(Travel!D35:D182,"*")</f>
        <v>141</v>
      </c>
      <c r="E55" s="135"/>
      <c r="F55" s="135" t="b">
        <f>MIN(B55,D55)=MAX(B55,D55)</f>
        <v>1</v>
      </c>
    </row>
    <row r="56" spans="1:11" hidden="1" x14ac:dyDescent="0.2">
      <c r="A56" s="145"/>
      <c r="B56" s="134">
        <f>COUNT(Travel!B187:B202)</f>
        <v>10</v>
      </c>
      <c r="C56" s="134"/>
      <c r="D56" s="134">
        <f>COUNTIF(Travel!D187:D202,"*")</f>
        <v>10</v>
      </c>
      <c r="E56" s="135"/>
      <c r="F56" s="135" t="b">
        <f>MIN(B56,D56)=MAX(B56,D56)</f>
        <v>1</v>
      </c>
    </row>
    <row r="57" spans="1:11" hidden="1" x14ac:dyDescent="0.2">
      <c r="A57" s="146" t="s">
        <v>109</v>
      </c>
      <c r="B57" s="136">
        <f>COUNT(Hospitality!B11:B48)</f>
        <v>34</v>
      </c>
      <c r="C57" s="136"/>
      <c r="D57" s="136">
        <f>COUNTIF(Hospitality!D11:D48,"*")</f>
        <v>34</v>
      </c>
      <c r="E57" s="137"/>
      <c r="F57" s="137" t="b">
        <f>MIN(B57,D57)=MAX(B57,D57)</f>
        <v>1</v>
      </c>
    </row>
    <row r="58" spans="1:11" hidden="1" x14ac:dyDescent="0.2">
      <c r="A58" s="147" t="s">
        <v>110</v>
      </c>
      <c r="B58" s="135">
        <f>COUNT('All other expenses'!B11:B24)</f>
        <v>0</v>
      </c>
      <c r="C58" s="135"/>
      <c r="D58" s="135">
        <f>COUNTIF('All other expenses'!D11:D24,"*")</f>
        <v>0</v>
      </c>
      <c r="E58" s="135"/>
      <c r="F58" s="135" t="b">
        <f>MIN(B58,D58)=MAX(B58,D58)</f>
        <v>1</v>
      </c>
    </row>
    <row r="59" spans="1:11" hidden="1" x14ac:dyDescent="0.2">
      <c r="A59" s="146" t="s">
        <v>108</v>
      </c>
      <c r="B59" s="136">
        <f>COUNTIF('Gifts and benefits'!B11:B24,"*")</f>
        <v>10</v>
      </c>
      <c r="C59" s="136">
        <f>COUNTIF('Gifts and benefits'!C11:C24,"*")</f>
        <v>10</v>
      </c>
      <c r="D59" s="136"/>
      <c r="E59" s="136">
        <f>COUNTA('Gifts and benefits'!E11:E24)</f>
        <v>10</v>
      </c>
      <c r="F59" s="137"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261"/>
  <sheetViews>
    <sheetView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64" t="s">
        <v>6</v>
      </c>
      <c r="B1" s="164"/>
      <c r="C1" s="164"/>
      <c r="D1" s="164"/>
      <c r="E1" s="164"/>
      <c r="F1" s="48"/>
    </row>
    <row r="2" spans="1:6" ht="21" customHeight="1" x14ac:dyDescent="0.2">
      <c r="A2" s="4" t="s">
        <v>2</v>
      </c>
      <c r="B2" s="167" t="str">
        <f>'Summary and sign-off'!B2:F2</f>
        <v>Arts Council of New Zealand Toi aotearoa (Creative New Zealand)</v>
      </c>
      <c r="C2" s="167"/>
      <c r="D2" s="167"/>
      <c r="E2" s="167"/>
      <c r="F2" s="48"/>
    </row>
    <row r="3" spans="1:6" ht="21" customHeight="1" x14ac:dyDescent="0.2">
      <c r="A3" s="4" t="s">
        <v>3</v>
      </c>
      <c r="B3" s="167" t="str">
        <f>'Summary and sign-off'!B3:F3</f>
        <v>Stephen Wainwright</v>
      </c>
      <c r="C3" s="167"/>
      <c r="D3" s="167"/>
      <c r="E3" s="167"/>
      <c r="F3" s="48"/>
    </row>
    <row r="4" spans="1:6" ht="21" customHeight="1" x14ac:dyDescent="0.2">
      <c r="A4" s="4" t="s">
        <v>77</v>
      </c>
      <c r="B4" s="167">
        <f>'Summary and sign-off'!B4:F4</f>
        <v>43282</v>
      </c>
      <c r="C4" s="167"/>
      <c r="D4" s="167"/>
      <c r="E4" s="167"/>
      <c r="F4" s="48"/>
    </row>
    <row r="5" spans="1:6" ht="21" customHeight="1" x14ac:dyDescent="0.2">
      <c r="A5" s="4" t="s">
        <v>78</v>
      </c>
      <c r="B5" s="167">
        <f>'Summary and sign-off'!B5:F5</f>
        <v>43646</v>
      </c>
      <c r="C5" s="167"/>
      <c r="D5" s="167"/>
      <c r="E5" s="167"/>
      <c r="F5" s="48"/>
    </row>
    <row r="6" spans="1:6" ht="21" customHeight="1" x14ac:dyDescent="0.2">
      <c r="A6" s="4" t="s">
        <v>29</v>
      </c>
      <c r="B6" s="163" t="s">
        <v>28</v>
      </c>
      <c r="C6" s="163"/>
      <c r="D6" s="163"/>
      <c r="E6" s="163"/>
      <c r="F6" s="48"/>
    </row>
    <row r="7" spans="1:6" ht="21" customHeight="1" x14ac:dyDescent="0.2">
      <c r="A7" s="4" t="s">
        <v>104</v>
      </c>
      <c r="B7" s="163" t="s">
        <v>116</v>
      </c>
      <c r="C7" s="163"/>
      <c r="D7" s="163"/>
      <c r="E7" s="163"/>
      <c r="F7" s="48"/>
    </row>
    <row r="8" spans="1:6" ht="36" customHeight="1" x14ac:dyDescent="0.2">
      <c r="A8" s="170" t="s">
        <v>4</v>
      </c>
      <c r="B8" s="171"/>
      <c r="C8" s="171"/>
      <c r="D8" s="171"/>
      <c r="E8" s="171"/>
      <c r="F8" s="24"/>
    </row>
    <row r="9" spans="1:6" ht="36" customHeight="1" x14ac:dyDescent="0.2">
      <c r="A9" s="172" t="s">
        <v>142</v>
      </c>
      <c r="B9" s="173"/>
      <c r="C9" s="173"/>
      <c r="D9" s="173"/>
      <c r="E9" s="173"/>
      <c r="F9" s="24"/>
    </row>
    <row r="10" spans="1:6" ht="24.75" customHeight="1" x14ac:dyDescent="0.2">
      <c r="A10" s="169" t="s">
        <v>143</v>
      </c>
      <c r="B10" s="174"/>
      <c r="C10" s="169"/>
      <c r="D10" s="169"/>
      <c r="E10" s="169"/>
      <c r="F10" s="49"/>
    </row>
    <row r="11" spans="1:6" ht="27" customHeight="1" x14ac:dyDescent="0.2">
      <c r="A11" s="37" t="s">
        <v>49</v>
      </c>
      <c r="B11" s="37" t="s">
        <v>144</v>
      </c>
      <c r="C11" s="37" t="s">
        <v>145</v>
      </c>
      <c r="D11" s="37" t="s">
        <v>102</v>
      </c>
      <c r="E11" s="37" t="s">
        <v>76</v>
      </c>
      <c r="F11" s="50"/>
    </row>
    <row r="12" spans="1:6" s="89" customFormat="1" hidden="1" x14ac:dyDescent="0.2">
      <c r="A12" s="114"/>
      <c r="B12" s="111"/>
      <c r="C12" s="112"/>
      <c r="D12" s="112"/>
      <c r="E12" s="113"/>
      <c r="F12" s="1"/>
    </row>
    <row r="13" spans="1:6" s="89" customFormat="1" ht="51" x14ac:dyDescent="0.2">
      <c r="A13" s="157" t="s">
        <v>170</v>
      </c>
      <c r="B13" s="158">
        <f>246.5+10+7673.8</f>
        <v>7930.3</v>
      </c>
      <c r="C13" s="156" t="s">
        <v>373</v>
      </c>
      <c r="D13" s="156" t="s">
        <v>350</v>
      </c>
      <c r="E13" s="159" t="s">
        <v>220</v>
      </c>
      <c r="F13" s="1"/>
    </row>
    <row r="14" spans="1:6" s="89" customFormat="1" ht="51" x14ac:dyDescent="0.2">
      <c r="A14" s="157" t="s">
        <v>170</v>
      </c>
      <c r="B14" s="158">
        <f>960.33</f>
        <v>960.33</v>
      </c>
      <c r="C14" s="156" t="s">
        <v>373</v>
      </c>
      <c r="D14" s="156" t="s">
        <v>219</v>
      </c>
      <c r="E14" s="159" t="s">
        <v>220</v>
      </c>
      <c r="F14" s="1"/>
    </row>
    <row r="15" spans="1:6" s="89" customFormat="1" ht="51" x14ac:dyDescent="0.2">
      <c r="A15" s="157" t="s">
        <v>170</v>
      </c>
      <c r="B15" s="158">
        <f>40.7-20</f>
        <v>20.700000000000003</v>
      </c>
      <c r="C15" s="156" t="s">
        <v>373</v>
      </c>
      <c r="D15" s="156" t="s">
        <v>221</v>
      </c>
      <c r="E15" s="159" t="s">
        <v>220</v>
      </c>
      <c r="F15" s="1"/>
    </row>
    <row r="16" spans="1:6" s="89" customFormat="1" ht="51" x14ac:dyDescent="0.2">
      <c r="A16" s="157" t="s">
        <v>170</v>
      </c>
      <c r="B16" s="158">
        <f>482.05+1236.92+625.37</f>
        <v>2344.34</v>
      </c>
      <c r="C16" s="156" t="s">
        <v>373</v>
      </c>
      <c r="D16" s="156" t="s">
        <v>222</v>
      </c>
      <c r="E16" s="159" t="s">
        <v>220</v>
      </c>
      <c r="F16" s="1"/>
    </row>
    <row r="17" spans="1:6" s="89" customFormat="1" ht="51" x14ac:dyDescent="0.2">
      <c r="A17" s="157" t="s">
        <v>170</v>
      </c>
      <c r="B17" s="158">
        <f>186.46-143.58</f>
        <v>42.879999999999995</v>
      </c>
      <c r="C17" s="156" t="s">
        <v>373</v>
      </c>
      <c r="D17" s="156" t="s">
        <v>223</v>
      </c>
      <c r="E17" s="159" t="s">
        <v>220</v>
      </c>
      <c r="F17" s="1"/>
    </row>
    <row r="18" spans="1:6" s="89" customFormat="1" ht="38.25" x14ac:dyDescent="0.2">
      <c r="A18" s="157" t="s">
        <v>224</v>
      </c>
      <c r="B18" s="158">
        <f>118.8+2987.1</f>
        <v>3105.9</v>
      </c>
      <c r="C18" s="156" t="s">
        <v>374</v>
      </c>
      <c r="D18" s="156" t="s">
        <v>351</v>
      </c>
      <c r="E18" s="159" t="s">
        <v>225</v>
      </c>
      <c r="F18" s="1"/>
    </row>
    <row r="19" spans="1:6" s="89" customFormat="1" ht="38.25" x14ac:dyDescent="0.2">
      <c r="A19" s="157" t="s">
        <v>224</v>
      </c>
      <c r="B19" s="158">
        <f>79.46+398.59</f>
        <v>478.04999999999995</v>
      </c>
      <c r="C19" s="156" t="s">
        <v>374</v>
      </c>
      <c r="D19" s="156" t="s">
        <v>226</v>
      </c>
      <c r="E19" s="159" t="s">
        <v>225</v>
      </c>
      <c r="F19" s="1"/>
    </row>
    <row r="20" spans="1:6" s="89" customFormat="1" ht="38.25" x14ac:dyDescent="0.2">
      <c r="A20" s="157" t="s">
        <v>224</v>
      </c>
      <c r="B20" s="158">
        <f>1031.43+161.91</f>
        <v>1193.3400000000001</v>
      </c>
      <c r="C20" s="156" t="s">
        <v>374</v>
      </c>
      <c r="D20" s="156" t="s">
        <v>301</v>
      </c>
      <c r="E20" s="159" t="s">
        <v>225</v>
      </c>
      <c r="F20" s="1"/>
    </row>
    <row r="21" spans="1:6" s="89" customFormat="1" ht="38.25" x14ac:dyDescent="0.2">
      <c r="A21" s="157" t="s">
        <v>224</v>
      </c>
      <c r="B21" s="158">
        <f>235.89</f>
        <v>235.89</v>
      </c>
      <c r="C21" s="156" t="s">
        <v>374</v>
      </c>
      <c r="D21" s="156" t="s">
        <v>302</v>
      </c>
      <c r="E21" s="159" t="s">
        <v>225</v>
      </c>
      <c r="F21" s="1"/>
    </row>
    <row r="22" spans="1:6" s="89" customFormat="1" ht="25.5" x14ac:dyDescent="0.2">
      <c r="A22" s="157" t="s">
        <v>296</v>
      </c>
      <c r="B22" s="158">
        <v>3521.4</v>
      </c>
      <c r="C22" s="156" t="s">
        <v>347</v>
      </c>
      <c r="D22" s="156" t="s">
        <v>352</v>
      </c>
      <c r="E22" s="159" t="s">
        <v>303</v>
      </c>
      <c r="F22" s="1"/>
    </row>
    <row r="23" spans="1:6" s="89" customFormat="1" ht="25.5" x14ac:dyDescent="0.2">
      <c r="A23" s="157" t="s">
        <v>296</v>
      </c>
      <c r="B23" s="158">
        <v>890.72</v>
      </c>
      <c r="C23" s="156" t="s">
        <v>347</v>
      </c>
      <c r="D23" s="156" t="s">
        <v>348</v>
      </c>
      <c r="E23" s="159" t="s">
        <v>303</v>
      </c>
      <c r="F23" s="1"/>
    </row>
    <row r="24" spans="1:6" s="89" customFormat="1" ht="25.5" x14ac:dyDescent="0.2">
      <c r="A24" s="157" t="s">
        <v>296</v>
      </c>
      <c r="B24" s="158">
        <f>23.46+30.51</f>
        <v>53.97</v>
      </c>
      <c r="C24" s="156" t="s">
        <v>347</v>
      </c>
      <c r="D24" s="156" t="s">
        <v>349</v>
      </c>
      <c r="E24" s="159" t="s">
        <v>303</v>
      </c>
      <c r="F24" s="1"/>
    </row>
    <row r="25" spans="1:6" s="89" customFormat="1" ht="25.5" x14ac:dyDescent="0.2">
      <c r="A25" s="157" t="s">
        <v>296</v>
      </c>
      <c r="B25" s="158">
        <v>396.27</v>
      </c>
      <c r="C25" s="156" t="s">
        <v>347</v>
      </c>
      <c r="D25" s="156" t="s">
        <v>226</v>
      </c>
      <c r="E25" s="159" t="s">
        <v>303</v>
      </c>
      <c r="F25" s="1"/>
    </row>
    <row r="26" spans="1:6" s="89" customFormat="1" x14ac:dyDescent="0.2">
      <c r="A26" s="157"/>
      <c r="B26" s="158"/>
      <c r="C26" s="156"/>
      <c r="D26" s="156"/>
      <c r="E26" s="159"/>
      <c r="F26" s="1"/>
    </row>
    <row r="27" spans="1:6" s="89" customFormat="1" ht="12.75" customHeight="1" x14ac:dyDescent="0.2">
      <c r="A27" s="160"/>
      <c r="B27" s="158"/>
      <c r="C27" s="156"/>
      <c r="D27" s="156"/>
      <c r="E27" s="159"/>
      <c r="F27" s="1"/>
    </row>
    <row r="28" spans="1:6" s="89" customFormat="1" x14ac:dyDescent="0.2">
      <c r="A28" s="161"/>
      <c r="B28" s="158"/>
      <c r="C28" s="156"/>
      <c r="D28" s="156"/>
      <c r="E28" s="159"/>
      <c r="F28" s="1"/>
    </row>
    <row r="29" spans="1:6" s="89" customFormat="1" x14ac:dyDescent="0.2">
      <c r="A29" s="161"/>
      <c r="B29" s="158"/>
      <c r="C29" s="156"/>
      <c r="D29" s="156"/>
      <c r="E29" s="159"/>
      <c r="F29" s="1"/>
    </row>
    <row r="30" spans="1:6" s="89" customFormat="1" hidden="1" x14ac:dyDescent="0.2">
      <c r="A30" s="124"/>
      <c r="B30" s="125"/>
      <c r="C30" s="126"/>
      <c r="D30" s="126"/>
      <c r="E30" s="127"/>
      <c r="F30" s="1"/>
    </row>
    <row r="31" spans="1:6" ht="19.5" customHeight="1" x14ac:dyDescent="0.2">
      <c r="A31" s="128" t="s">
        <v>154</v>
      </c>
      <c r="B31" s="129">
        <f>SUM(B12:B30)</f>
        <v>21174.090000000004</v>
      </c>
      <c r="C31" s="130" t="str">
        <f>IF(SUBTOTAL(3,B12:B30)=SUBTOTAL(103,B12:B30),'Summary and sign-off'!$A$47,'Summary and sign-off'!$A$48)</f>
        <v>Check - there are no hidden rows with data</v>
      </c>
      <c r="D31" s="168" t="str">
        <f>IF('Summary and sign-off'!F54='Summary and sign-off'!F53,'Summary and sign-off'!A50,'Summary and sign-off'!A49)</f>
        <v>Check - each entry provides sufficient information</v>
      </c>
      <c r="E31" s="168"/>
      <c r="F31" s="48"/>
    </row>
    <row r="32" spans="1:6" ht="10.5" customHeight="1" x14ac:dyDescent="0.2">
      <c r="A32" s="29"/>
      <c r="B32" s="24"/>
      <c r="C32" s="29"/>
      <c r="D32" s="29"/>
      <c r="E32" s="29"/>
      <c r="F32" s="29"/>
    </row>
    <row r="33" spans="1:6" ht="24.75" customHeight="1" x14ac:dyDescent="0.2">
      <c r="A33" s="169" t="s">
        <v>92</v>
      </c>
      <c r="B33" s="169"/>
      <c r="C33" s="169"/>
      <c r="D33" s="169"/>
      <c r="E33" s="169"/>
      <c r="F33" s="49"/>
    </row>
    <row r="34" spans="1:6" ht="27" customHeight="1" x14ac:dyDescent="0.2">
      <c r="A34" s="37" t="s">
        <v>49</v>
      </c>
      <c r="B34" s="37" t="s">
        <v>31</v>
      </c>
      <c r="C34" s="37" t="s">
        <v>146</v>
      </c>
      <c r="D34" s="37" t="s">
        <v>102</v>
      </c>
      <c r="E34" s="37" t="s">
        <v>76</v>
      </c>
      <c r="F34" s="50"/>
    </row>
    <row r="35" spans="1:6" s="89" customFormat="1" hidden="1" x14ac:dyDescent="0.2">
      <c r="A35" s="114"/>
      <c r="B35" s="111"/>
      <c r="C35" s="112"/>
      <c r="D35" s="112"/>
      <c r="E35" s="113"/>
      <c r="F35" s="1"/>
    </row>
    <row r="36" spans="1:6" s="89" customFormat="1" ht="25.5" x14ac:dyDescent="0.2">
      <c r="A36" s="157">
        <v>43282</v>
      </c>
      <c r="B36" s="158">
        <v>32.81</v>
      </c>
      <c r="C36" s="156" t="s">
        <v>172</v>
      </c>
      <c r="D36" s="156" t="s">
        <v>185</v>
      </c>
      <c r="E36" s="159" t="s">
        <v>383</v>
      </c>
      <c r="F36" s="1"/>
    </row>
    <row r="37" spans="1:6" s="89" customFormat="1" x14ac:dyDescent="0.2">
      <c r="A37" s="157">
        <v>43282</v>
      </c>
      <c r="B37" s="158">
        <f>53.04+228.69</f>
        <v>281.73</v>
      </c>
      <c r="C37" s="156" t="s">
        <v>173</v>
      </c>
      <c r="D37" s="156" t="s">
        <v>186</v>
      </c>
      <c r="E37" s="159"/>
      <c r="F37" s="1"/>
    </row>
    <row r="38" spans="1:6" s="89" customFormat="1" x14ac:dyDescent="0.2">
      <c r="A38" s="157">
        <v>43282</v>
      </c>
      <c r="B38" s="158">
        <v>44.86</v>
      </c>
      <c r="C38" s="156" t="s">
        <v>173</v>
      </c>
      <c r="D38" s="156" t="s">
        <v>187</v>
      </c>
      <c r="E38" s="159" t="s">
        <v>384</v>
      </c>
      <c r="F38" s="1"/>
    </row>
    <row r="39" spans="1:6" s="89" customFormat="1" x14ac:dyDescent="0.2">
      <c r="A39" s="157" t="s">
        <v>171</v>
      </c>
      <c r="B39" s="158">
        <v>70</v>
      </c>
      <c r="C39" s="156" t="s">
        <v>173</v>
      </c>
      <c r="D39" s="156" t="s">
        <v>188</v>
      </c>
      <c r="E39" s="159" t="s">
        <v>384</v>
      </c>
      <c r="F39" s="1"/>
    </row>
    <row r="40" spans="1:6" s="89" customFormat="1" x14ac:dyDescent="0.2">
      <c r="A40" s="157">
        <v>43283</v>
      </c>
      <c r="B40" s="158">
        <v>7.83</v>
      </c>
      <c r="C40" s="156" t="s">
        <v>174</v>
      </c>
      <c r="D40" s="156" t="s">
        <v>317</v>
      </c>
      <c r="E40" s="159" t="s">
        <v>383</v>
      </c>
      <c r="F40" s="1"/>
    </row>
    <row r="41" spans="1:6" s="89" customFormat="1" ht="25.5" x14ac:dyDescent="0.2">
      <c r="A41" s="157">
        <v>43296</v>
      </c>
      <c r="B41" s="158">
        <v>7.83</v>
      </c>
      <c r="C41" s="156" t="s">
        <v>175</v>
      </c>
      <c r="D41" s="156" t="s">
        <v>318</v>
      </c>
      <c r="E41" s="159" t="s">
        <v>383</v>
      </c>
      <c r="F41" s="1"/>
    </row>
    <row r="42" spans="1:6" s="89" customFormat="1" ht="25.5" x14ac:dyDescent="0.2">
      <c r="A42" s="157">
        <v>43296</v>
      </c>
      <c r="B42" s="158">
        <f>185.2+26.1+434.78</f>
        <v>646.07999999999993</v>
      </c>
      <c r="C42" s="156" t="s">
        <v>176</v>
      </c>
      <c r="D42" s="156" t="s">
        <v>189</v>
      </c>
      <c r="E42" s="159"/>
      <c r="F42" s="1"/>
    </row>
    <row r="43" spans="1:6" s="89" customFormat="1" x14ac:dyDescent="0.2">
      <c r="A43" s="157">
        <v>43296</v>
      </c>
      <c r="B43" s="158">
        <v>47.06</v>
      </c>
      <c r="C43" s="156" t="s">
        <v>176</v>
      </c>
      <c r="D43" s="156" t="s">
        <v>187</v>
      </c>
      <c r="E43" s="159" t="s">
        <v>384</v>
      </c>
      <c r="F43" s="1"/>
    </row>
    <row r="44" spans="1:6" s="89" customFormat="1" x14ac:dyDescent="0.2">
      <c r="A44" s="157">
        <v>43296</v>
      </c>
      <c r="B44" s="158">
        <v>235.13</v>
      </c>
      <c r="C44" s="156" t="s">
        <v>176</v>
      </c>
      <c r="D44" s="156" t="s">
        <v>241</v>
      </c>
      <c r="E44" s="159" t="s">
        <v>384</v>
      </c>
      <c r="F44" s="1"/>
    </row>
    <row r="45" spans="1:6" s="89" customFormat="1" x14ac:dyDescent="0.2">
      <c r="A45" s="157" t="s">
        <v>357</v>
      </c>
      <c r="B45" s="158">
        <v>115</v>
      </c>
      <c r="C45" s="156" t="s">
        <v>176</v>
      </c>
      <c r="D45" s="156" t="s">
        <v>392</v>
      </c>
      <c r="E45" s="159" t="s">
        <v>384</v>
      </c>
      <c r="F45" s="1"/>
    </row>
    <row r="46" spans="1:6" s="89" customFormat="1" x14ac:dyDescent="0.2">
      <c r="A46" s="157">
        <v>43298</v>
      </c>
      <c r="B46" s="158">
        <v>125.22</v>
      </c>
      <c r="C46" s="156" t="s">
        <v>176</v>
      </c>
      <c r="D46" s="156" t="s">
        <v>240</v>
      </c>
      <c r="E46" s="159" t="s">
        <v>385</v>
      </c>
      <c r="F46" s="1"/>
    </row>
    <row r="47" spans="1:6" s="89" customFormat="1" x14ac:dyDescent="0.2">
      <c r="A47" s="157">
        <v>43298</v>
      </c>
      <c r="B47" s="158">
        <v>42.61</v>
      </c>
      <c r="C47" s="156" t="s">
        <v>176</v>
      </c>
      <c r="D47" s="156" t="s">
        <v>190</v>
      </c>
      <c r="E47" s="159" t="s">
        <v>385</v>
      </c>
      <c r="F47" s="1"/>
    </row>
    <row r="48" spans="1:6" s="89" customFormat="1" x14ac:dyDescent="0.2">
      <c r="A48" s="157">
        <v>43298</v>
      </c>
      <c r="B48" s="158">
        <v>11.3</v>
      </c>
      <c r="C48" s="156" t="s">
        <v>176</v>
      </c>
      <c r="D48" s="156" t="s">
        <v>245</v>
      </c>
      <c r="E48" s="159" t="s">
        <v>385</v>
      </c>
      <c r="F48" s="1"/>
    </row>
    <row r="49" spans="1:6" s="89" customFormat="1" x14ac:dyDescent="0.2">
      <c r="A49" s="157">
        <v>43299</v>
      </c>
      <c r="B49" s="158">
        <v>13.04</v>
      </c>
      <c r="C49" s="156" t="s">
        <v>176</v>
      </c>
      <c r="D49" s="156" t="s">
        <v>191</v>
      </c>
      <c r="E49" s="159" t="s">
        <v>385</v>
      </c>
      <c r="F49" s="1"/>
    </row>
    <row r="50" spans="1:6" s="89" customFormat="1" x14ac:dyDescent="0.2">
      <c r="A50" s="157">
        <v>43299</v>
      </c>
      <c r="B50" s="158">
        <v>34.24</v>
      </c>
      <c r="C50" s="156" t="s">
        <v>177</v>
      </c>
      <c r="D50" s="156" t="s">
        <v>192</v>
      </c>
      <c r="E50" s="159" t="s">
        <v>383</v>
      </c>
      <c r="F50" s="1"/>
    </row>
    <row r="51" spans="1:6" s="89" customFormat="1" x14ac:dyDescent="0.2">
      <c r="A51" s="157">
        <v>43304</v>
      </c>
      <c r="B51" s="158">
        <v>7.83</v>
      </c>
      <c r="C51" s="156" t="s">
        <v>178</v>
      </c>
      <c r="D51" s="156" t="s">
        <v>318</v>
      </c>
      <c r="E51" s="159" t="s">
        <v>383</v>
      </c>
      <c r="F51" s="1"/>
    </row>
    <row r="52" spans="1:6" s="89" customFormat="1" x14ac:dyDescent="0.2">
      <c r="A52" s="157">
        <v>43304</v>
      </c>
      <c r="B52" s="158">
        <v>345.21</v>
      </c>
      <c r="C52" s="156" t="s">
        <v>375</v>
      </c>
      <c r="D52" s="156" t="s">
        <v>193</v>
      </c>
      <c r="E52" s="159"/>
      <c r="F52" s="1"/>
    </row>
    <row r="53" spans="1:6" s="89" customFormat="1" x14ac:dyDescent="0.2">
      <c r="A53" s="157">
        <v>43304</v>
      </c>
      <c r="B53" s="158">
        <v>482.61</v>
      </c>
      <c r="C53" s="156" t="s">
        <v>375</v>
      </c>
      <c r="D53" s="156" t="s">
        <v>353</v>
      </c>
      <c r="E53" s="159" t="s">
        <v>386</v>
      </c>
      <c r="F53" s="1"/>
    </row>
    <row r="54" spans="1:6" s="89" customFormat="1" x14ac:dyDescent="0.2">
      <c r="A54" s="157" t="s">
        <v>358</v>
      </c>
      <c r="B54" s="158">
        <v>215</v>
      </c>
      <c r="C54" s="156" t="s">
        <v>375</v>
      </c>
      <c r="D54" s="156" t="s">
        <v>392</v>
      </c>
      <c r="E54" s="159" t="s">
        <v>386</v>
      </c>
      <c r="F54" s="1"/>
    </row>
    <row r="55" spans="1:6" s="89" customFormat="1" x14ac:dyDescent="0.2">
      <c r="A55" s="157">
        <v>43307</v>
      </c>
      <c r="B55" s="158">
        <v>26</v>
      </c>
      <c r="C55" s="156" t="s">
        <v>375</v>
      </c>
      <c r="D55" s="156" t="s">
        <v>194</v>
      </c>
      <c r="E55" s="159" t="s">
        <v>386</v>
      </c>
      <c r="F55" s="1"/>
    </row>
    <row r="56" spans="1:6" s="89" customFormat="1" x14ac:dyDescent="0.2">
      <c r="A56" s="157">
        <v>43307</v>
      </c>
      <c r="B56" s="158">
        <v>7.83</v>
      </c>
      <c r="C56" s="156" t="s">
        <v>179</v>
      </c>
      <c r="D56" s="156" t="s">
        <v>314</v>
      </c>
      <c r="E56" s="159" t="s">
        <v>383</v>
      </c>
      <c r="F56" s="1"/>
    </row>
    <row r="57" spans="1:6" s="89" customFormat="1" ht="25.5" x14ac:dyDescent="0.2">
      <c r="A57" s="157">
        <v>43322</v>
      </c>
      <c r="B57" s="158">
        <v>262.60000000000002</v>
      </c>
      <c r="C57" s="156" t="s">
        <v>180</v>
      </c>
      <c r="D57" s="156" t="s">
        <v>227</v>
      </c>
      <c r="E57" s="159"/>
      <c r="F57" s="1"/>
    </row>
    <row r="58" spans="1:6" s="89" customFormat="1" x14ac:dyDescent="0.2">
      <c r="A58" s="157">
        <v>43322</v>
      </c>
      <c r="B58" s="158">
        <v>44.78</v>
      </c>
      <c r="C58" s="156" t="s">
        <v>181</v>
      </c>
      <c r="D58" s="156" t="s">
        <v>195</v>
      </c>
      <c r="E58" s="159" t="s">
        <v>387</v>
      </c>
      <c r="F58" s="1"/>
    </row>
    <row r="59" spans="1:6" s="89" customFormat="1" x14ac:dyDescent="0.2">
      <c r="A59" s="157">
        <v>43322</v>
      </c>
      <c r="B59" s="158">
        <v>152.16999999999999</v>
      </c>
      <c r="C59" s="156" t="s">
        <v>181</v>
      </c>
      <c r="D59" s="156" t="s">
        <v>240</v>
      </c>
      <c r="E59" s="159" t="s">
        <v>387</v>
      </c>
      <c r="F59" s="1"/>
    </row>
    <row r="60" spans="1:6" s="89" customFormat="1" x14ac:dyDescent="0.2">
      <c r="A60" s="157">
        <v>43323</v>
      </c>
      <c r="B60" s="158">
        <v>7.83</v>
      </c>
      <c r="C60" s="156" t="s">
        <v>182</v>
      </c>
      <c r="D60" s="156" t="s">
        <v>314</v>
      </c>
      <c r="E60" s="159" t="s">
        <v>383</v>
      </c>
      <c r="F60" s="1"/>
    </row>
    <row r="61" spans="1:6" s="89" customFormat="1" ht="25.5" x14ac:dyDescent="0.2">
      <c r="A61" s="157">
        <v>43329</v>
      </c>
      <c r="B61" s="158">
        <f>227.81+196.53</f>
        <v>424.34000000000003</v>
      </c>
      <c r="C61" s="156" t="s">
        <v>183</v>
      </c>
      <c r="D61" s="156" t="s">
        <v>186</v>
      </c>
      <c r="E61" s="159"/>
      <c r="F61" s="1"/>
    </row>
    <row r="62" spans="1:6" s="89" customFormat="1" x14ac:dyDescent="0.2">
      <c r="A62" s="157">
        <v>43329</v>
      </c>
      <c r="B62" s="158">
        <v>57.49</v>
      </c>
      <c r="C62" s="156" t="s">
        <v>232</v>
      </c>
      <c r="D62" s="156" t="s">
        <v>187</v>
      </c>
      <c r="E62" s="159" t="s">
        <v>384</v>
      </c>
      <c r="F62" s="1"/>
    </row>
    <row r="63" spans="1:6" s="89" customFormat="1" x14ac:dyDescent="0.2">
      <c r="A63" s="157">
        <v>43329</v>
      </c>
      <c r="B63" s="158">
        <v>30.51</v>
      </c>
      <c r="C63" s="156" t="s">
        <v>230</v>
      </c>
      <c r="D63" s="156" t="s">
        <v>231</v>
      </c>
      <c r="E63" s="159" t="s">
        <v>383</v>
      </c>
      <c r="F63" s="1"/>
    </row>
    <row r="64" spans="1:6" s="89" customFormat="1" ht="25.5" x14ac:dyDescent="0.2">
      <c r="A64" s="157">
        <v>43334</v>
      </c>
      <c r="B64" s="158">
        <v>29.66</v>
      </c>
      <c r="C64" s="156" t="s">
        <v>184</v>
      </c>
      <c r="D64" s="156" t="s">
        <v>238</v>
      </c>
      <c r="E64" s="159" t="s">
        <v>383</v>
      </c>
      <c r="F64" s="1"/>
    </row>
    <row r="65" spans="1:6" s="89" customFormat="1" x14ac:dyDescent="0.2">
      <c r="A65" s="157">
        <v>43334</v>
      </c>
      <c r="B65" s="158">
        <v>185.2</v>
      </c>
      <c r="C65" s="156" t="s">
        <v>237</v>
      </c>
      <c r="D65" s="156" t="s">
        <v>228</v>
      </c>
      <c r="E65" s="159"/>
      <c r="F65" s="1"/>
    </row>
    <row r="66" spans="1:6" s="89" customFormat="1" x14ac:dyDescent="0.2">
      <c r="A66" s="157">
        <v>43334</v>
      </c>
      <c r="B66" s="158">
        <v>15.65</v>
      </c>
      <c r="C66" s="156" t="s">
        <v>237</v>
      </c>
      <c r="D66" s="156" t="s">
        <v>243</v>
      </c>
      <c r="E66" s="159" t="s">
        <v>386</v>
      </c>
      <c r="F66" s="1"/>
    </row>
    <row r="67" spans="1:6" s="89" customFormat="1" x14ac:dyDescent="0.2">
      <c r="A67" s="157">
        <v>43334</v>
      </c>
      <c r="B67" s="158">
        <v>160.87</v>
      </c>
      <c r="C67" s="156" t="s">
        <v>237</v>
      </c>
      <c r="D67" s="156" t="s">
        <v>240</v>
      </c>
      <c r="E67" s="159" t="s">
        <v>386</v>
      </c>
      <c r="F67" s="1"/>
    </row>
    <row r="68" spans="1:6" s="89" customFormat="1" x14ac:dyDescent="0.2">
      <c r="A68" s="157" t="s">
        <v>242</v>
      </c>
      <c r="B68" s="158">
        <v>100</v>
      </c>
      <c r="C68" s="156" t="s">
        <v>237</v>
      </c>
      <c r="D68" s="156" t="s">
        <v>393</v>
      </c>
      <c r="E68" s="159" t="s">
        <v>386</v>
      </c>
      <c r="F68" s="1"/>
    </row>
    <row r="69" spans="1:6" s="89" customFormat="1" x14ac:dyDescent="0.2">
      <c r="A69" s="157">
        <v>43335</v>
      </c>
      <c r="B69" s="158">
        <v>15.65</v>
      </c>
      <c r="C69" s="156" t="s">
        <v>237</v>
      </c>
      <c r="D69" s="156" t="s">
        <v>244</v>
      </c>
      <c r="E69" s="159" t="s">
        <v>386</v>
      </c>
      <c r="F69" s="1"/>
    </row>
    <row r="70" spans="1:6" s="89" customFormat="1" x14ac:dyDescent="0.2">
      <c r="A70" s="157">
        <v>43335</v>
      </c>
      <c r="B70" s="158">
        <v>10.43</v>
      </c>
      <c r="C70" s="156" t="s">
        <v>346</v>
      </c>
      <c r="D70" s="156" t="s">
        <v>314</v>
      </c>
      <c r="E70" s="159" t="s">
        <v>383</v>
      </c>
      <c r="F70" s="1"/>
    </row>
    <row r="71" spans="1:6" s="89" customFormat="1" ht="25.5" x14ac:dyDescent="0.2">
      <c r="A71" s="157">
        <v>43341</v>
      </c>
      <c r="B71" s="158">
        <v>36.44</v>
      </c>
      <c r="C71" s="156" t="s">
        <v>233</v>
      </c>
      <c r="D71" s="156" t="s">
        <v>235</v>
      </c>
      <c r="E71" s="159" t="s">
        <v>383</v>
      </c>
      <c r="F71" s="1"/>
    </row>
    <row r="72" spans="1:6" s="89" customFormat="1" x14ac:dyDescent="0.2">
      <c r="A72" s="157">
        <v>43341</v>
      </c>
      <c r="B72" s="158">
        <f>227.81+106.96</f>
        <v>334.77</v>
      </c>
      <c r="C72" s="156" t="s">
        <v>234</v>
      </c>
      <c r="D72" s="156" t="s">
        <v>229</v>
      </c>
      <c r="E72" s="159"/>
      <c r="F72" s="1"/>
    </row>
    <row r="73" spans="1:6" s="89" customFormat="1" x14ac:dyDescent="0.2">
      <c r="A73" s="157" t="s">
        <v>239</v>
      </c>
      <c r="B73" s="158">
        <v>355</v>
      </c>
      <c r="C73" s="156" t="s">
        <v>234</v>
      </c>
      <c r="D73" s="156" t="s">
        <v>354</v>
      </c>
      <c r="E73" s="159" t="s">
        <v>384</v>
      </c>
      <c r="F73" s="1"/>
    </row>
    <row r="74" spans="1:6" s="89" customFormat="1" x14ac:dyDescent="0.2">
      <c r="A74" s="157">
        <v>43342</v>
      </c>
      <c r="B74" s="158">
        <v>16.46</v>
      </c>
      <c r="C74" s="156" t="s">
        <v>234</v>
      </c>
      <c r="D74" s="156" t="s">
        <v>236</v>
      </c>
      <c r="E74" s="159" t="s">
        <v>384</v>
      </c>
      <c r="F74" s="1"/>
    </row>
    <row r="75" spans="1:6" s="89" customFormat="1" x14ac:dyDescent="0.2">
      <c r="A75" s="157">
        <v>43343</v>
      </c>
      <c r="B75" s="158">
        <v>10.43</v>
      </c>
      <c r="C75" s="156" t="s">
        <v>355</v>
      </c>
      <c r="D75" s="156" t="s">
        <v>314</v>
      </c>
      <c r="E75" s="159" t="s">
        <v>383</v>
      </c>
      <c r="F75" s="1"/>
    </row>
    <row r="76" spans="1:6" s="89" customFormat="1" ht="25.5" x14ac:dyDescent="0.2">
      <c r="A76" s="157">
        <v>43361</v>
      </c>
      <c r="B76" s="158">
        <v>10.43</v>
      </c>
      <c r="C76" s="156" t="s">
        <v>434</v>
      </c>
      <c r="D76" s="156" t="s">
        <v>319</v>
      </c>
      <c r="E76" s="159" t="s">
        <v>383</v>
      </c>
      <c r="F76" s="1"/>
    </row>
    <row r="77" spans="1:6" s="89" customFormat="1" x14ac:dyDescent="0.2">
      <c r="A77" s="157">
        <v>43361</v>
      </c>
      <c r="B77" s="158">
        <v>359.98</v>
      </c>
      <c r="C77" s="156" t="s">
        <v>376</v>
      </c>
      <c r="D77" s="156" t="s">
        <v>254</v>
      </c>
      <c r="E77" s="159"/>
      <c r="F77" s="1"/>
    </row>
    <row r="78" spans="1:6" s="89" customFormat="1" x14ac:dyDescent="0.2">
      <c r="A78" s="157">
        <v>43361</v>
      </c>
      <c r="B78" s="158">
        <v>57.97</v>
      </c>
      <c r="C78" s="156" t="s">
        <v>376</v>
      </c>
      <c r="D78" s="156" t="s">
        <v>246</v>
      </c>
      <c r="E78" s="159" t="s">
        <v>386</v>
      </c>
      <c r="F78" s="1"/>
    </row>
    <row r="79" spans="1:6" s="89" customFormat="1" x14ac:dyDescent="0.2">
      <c r="A79" s="157">
        <v>43361</v>
      </c>
      <c r="B79" s="158">
        <v>160.87</v>
      </c>
      <c r="C79" s="156" t="s">
        <v>376</v>
      </c>
      <c r="D79" s="156" t="s">
        <v>255</v>
      </c>
      <c r="E79" s="159" t="s">
        <v>386</v>
      </c>
      <c r="F79" s="1"/>
    </row>
    <row r="80" spans="1:6" s="89" customFormat="1" x14ac:dyDescent="0.2">
      <c r="A80" s="157" t="s">
        <v>256</v>
      </c>
      <c r="B80" s="158">
        <v>55</v>
      </c>
      <c r="C80" s="156" t="s">
        <v>376</v>
      </c>
      <c r="D80" s="156" t="s">
        <v>393</v>
      </c>
      <c r="E80" s="159" t="s">
        <v>386</v>
      </c>
      <c r="F80" s="1"/>
    </row>
    <row r="81" spans="1:6" s="89" customFormat="1" x14ac:dyDescent="0.2">
      <c r="A81" s="157">
        <v>43362</v>
      </c>
      <c r="B81" s="158">
        <v>15.65</v>
      </c>
      <c r="C81" s="156" t="s">
        <v>376</v>
      </c>
      <c r="D81" s="156" t="s">
        <v>244</v>
      </c>
      <c r="E81" s="159" t="s">
        <v>386</v>
      </c>
      <c r="F81" s="1"/>
    </row>
    <row r="82" spans="1:6" s="89" customFormat="1" x14ac:dyDescent="0.2">
      <c r="A82" s="157">
        <v>43362</v>
      </c>
      <c r="B82" s="158">
        <v>49.74</v>
      </c>
      <c r="C82" s="156" t="s">
        <v>376</v>
      </c>
      <c r="D82" s="156" t="s">
        <v>187</v>
      </c>
      <c r="E82" s="159" t="s">
        <v>384</v>
      </c>
      <c r="F82" s="1"/>
    </row>
    <row r="83" spans="1:6" s="89" customFormat="1" x14ac:dyDescent="0.2">
      <c r="A83" s="157">
        <v>43362</v>
      </c>
      <c r="B83" s="158">
        <v>147.91</v>
      </c>
      <c r="C83" s="156" t="s">
        <v>376</v>
      </c>
      <c r="D83" s="156" t="s">
        <v>255</v>
      </c>
      <c r="E83" s="159" t="s">
        <v>384</v>
      </c>
      <c r="F83" s="1"/>
    </row>
    <row r="84" spans="1:6" s="89" customFormat="1" x14ac:dyDescent="0.2">
      <c r="A84" s="157">
        <v>43363</v>
      </c>
      <c r="B84" s="158">
        <v>10.43</v>
      </c>
      <c r="C84" s="156" t="s">
        <v>355</v>
      </c>
      <c r="D84" s="156" t="s">
        <v>314</v>
      </c>
      <c r="E84" s="159" t="s">
        <v>383</v>
      </c>
      <c r="F84" s="1"/>
    </row>
    <row r="85" spans="1:6" s="89" customFormat="1" x14ac:dyDescent="0.2">
      <c r="A85" s="157">
        <v>43387</v>
      </c>
      <c r="B85" s="158">
        <v>29.17</v>
      </c>
      <c r="C85" s="156" t="s">
        <v>360</v>
      </c>
      <c r="D85" s="156" t="s">
        <v>257</v>
      </c>
      <c r="E85" s="159" t="s">
        <v>383</v>
      </c>
      <c r="F85" s="1"/>
    </row>
    <row r="86" spans="1:6" s="89" customFormat="1" ht="25.5" x14ac:dyDescent="0.2">
      <c r="A86" s="157">
        <v>43409</v>
      </c>
      <c r="B86" s="158">
        <v>10.43</v>
      </c>
      <c r="C86" s="156" t="s">
        <v>264</v>
      </c>
      <c r="D86" s="156" t="s">
        <v>319</v>
      </c>
      <c r="E86" s="159" t="s">
        <v>383</v>
      </c>
      <c r="F86" s="1"/>
    </row>
    <row r="87" spans="1:6" s="89" customFormat="1" x14ac:dyDescent="0.2">
      <c r="A87" s="157">
        <v>43409</v>
      </c>
      <c r="B87" s="158">
        <v>256.51</v>
      </c>
      <c r="C87" s="156" t="s">
        <v>265</v>
      </c>
      <c r="D87" s="156" t="s">
        <v>258</v>
      </c>
      <c r="E87" s="159"/>
      <c r="F87" s="1"/>
    </row>
    <row r="88" spans="1:6" s="89" customFormat="1" x14ac:dyDescent="0.2">
      <c r="A88" s="157">
        <v>43409</v>
      </c>
      <c r="B88" s="158">
        <v>16.52</v>
      </c>
      <c r="C88" s="156" t="s">
        <v>265</v>
      </c>
      <c r="D88" s="156" t="s">
        <v>243</v>
      </c>
      <c r="E88" s="159" t="s">
        <v>386</v>
      </c>
      <c r="F88" s="1"/>
    </row>
    <row r="89" spans="1:6" s="89" customFormat="1" x14ac:dyDescent="0.2">
      <c r="A89" s="157">
        <v>43409</v>
      </c>
      <c r="B89" s="158">
        <v>11.47</v>
      </c>
      <c r="C89" s="156" t="s">
        <v>265</v>
      </c>
      <c r="D89" s="156" t="s">
        <v>262</v>
      </c>
      <c r="E89" s="159" t="s">
        <v>386</v>
      </c>
      <c r="F89" s="1"/>
    </row>
    <row r="90" spans="1:6" s="89" customFormat="1" x14ac:dyDescent="0.2">
      <c r="A90" s="157">
        <v>43409</v>
      </c>
      <c r="B90" s="158">
        <v>321.74</v>
      </c>
      <c r="C90" s="156" t="s">
        <v>265</v>
      </c>
      <c r="D90" s="156" t="s">
        <v>241</v>
      </c>
      <c r="E90" s="159" t="s">
        <v>386</v>
      </c>
      <c r="F90" s="1"/>
    </row>
    <row r="91" spans="1:6" s="89" customFormat="1" x14ac:dyDescent="0.2">
      <c r="A91" s="157" t="s">
        <v>249</v>
      </c>
      <c r="B91" s="158">
        <v>100</v>
      </c>
      <c r="C91" s="156" t="s">
        <v>265</v>
      </c>
      <c r="D91" s="156" t="s">
        <v>188</v>
      </c>
      <c r="E91" s="159" t="s">
        <v>386</v>
      </c>
      <c r="F91" s="1"/>
    </row>
    <row r="92" spans="1:6" s="89" customFormat="1" x14ac:dyDescent="0.2">
      <c r="A92" s="157">
        <v>43410</v>
      </c>
      <c r="B92" s="158">
        <v>10.14</v>
      </c>
      <c r="C92" s="156" t="s">
        <v>265</v>
      </c>
      <c r="D92" s="156" t="s">
        <v>262</v>
      </c>
      <c r="E92" s="159" t="s">
        <v>386</v>
      </c>
      <c r="F92" s="1"/>
    </row>
    <row r="93" spans="1:6" s="89" customFormat="1" x14ac:dyDescent="0.2">
      <c r="A93" s="157">
        <v>43411</v>
      </c>
      <c r="B93" s="158">
        <v>15.65</v>
      </c>
      <c r="C93" s="156" t="s">
        <v>265</v>
      </c>
      <c r="D93" s="156" t="s">
        <v>272</v>
      </c>
      <c r="E93" s="159" t="s">
        <v>386</v>
      </c>
      <c r="F93" s="1"/>
    </row>
    <row r="94" spans="1:6" s="89" customFormat="1" x14ac:dyDescent="0.2">
      <c r="A94" s="157">
        <v>43411</v>
      </c>
      <c r="B94" s="158">
        <v>36.44</v>
      </c>
      <c r="C94" s="156" t="s">
        <v>355</v>
      </c>
      <c r="D94" s="156" t="s">
        <v>261</v>
      </c>
      <c r="E94" s="159" t="s">
        <v>383</v>
      </c>
      <c r="F94" s="1"/>
    </row>
    <row r="95" spans="1:6" s="89" customFormat="1" x14ac:dyDescent="0.2">
      <c r="A95" s="157">
        <v>43426</v>
      </c>
      <c r="B95" s="158">
        <v>225.2</v>
      </c>
      <c r="C95" s="156" t="s">
        <v>388</v>
      </c>
      <c r="D95" s="156" t="s">
        <v>258</v>
      </c>
      <c r="E95" s="159"/>
      <c r="F95" s="1"/>
    </row>
    <row r="96" spans="1:6" s="89" customFormat="1" x14ac:dyDescent="0.2">
      <c r="A96" s="157">
        <v>43426</v>
      </c>
      <c r="B96" s="158">
        <v>16.52</v>
      </c>
      <c r="C96" s="156" t="s">
        <v>377</v>
      </c>
      <c r="D96" s="156" t="s">
        <v>243</v>
      </c>
      <c r="E96" s="159" t="s">
        <v>386</v>
      </c>
      <c r="F96" s="1"/>
    </row>
    <row r="97" spans="1:6" s="89" customFormat="1" x14ac:dyDescent="0.2">
      <c r="A97" s="157">
        <v>43426</v>
      </c>
      <c r="B97" s="158">
        <v>190</v>
      </c>
      <c r="C97" s="156" t="s">
        <v>377</v>
      </c>
      <c r="D97" s="156" t="s">
        <v>240</v>
      </c>
      <c r="E97" s="159" t="s">
        <v>386</v>
      </c>
      <c r="F97" s="1"/>
    </row>
    <row r="98" spans="1:6" s="89" customFormat="1" x14ac:dyDescent="0.2">
      <c r="A98" s="157">
        <v>43426</v>
      </c>
      <c r="B98" s="158">
        <v>7.27</v>
      </c>
      <c r="C98" s="156" t="s">
        <v>377</v>
      </c>
      <c r="D98" s="156" t="s">
        <v>262</v>
      </c>
      <c r="E98" s="159" t="s">
        <v>386</v>
      </c>
      <c r="F98" s="1"/>
    </row>
    <row r="99" spans="1:6" s="89" customFormat="1" x14ac:dyDescent="0.2">
      <c r="A99" s="157" t="s">
        <v>250</v>
      </c>
      <c r="B99" s="158">
        <v>60</v>
      </c>
      <c r="C99" s="156" t="s">
        <v>377</v>
      </c>
      <c r="D99" s="156" t="s">
        <v>188</v>
      </c>
      <c r="E99" s="159" t="s">
        <v>386</v>
      </c>
      <c r="F99" s="1"/>
    </row>
    <row r="100" spans="1:6" s="89" customFormat="1" x14ac:dyDescent="0.2">
      <c r="A100" s="157">
        <v>43427</v>
      </c>
      <c r="B100" s="158">
        <v>10.43</v>
      </c>
      <c r="C100" s="156" t="s">
        <v>355</v>
      </c>
      <c r="D100" s="156" t="s">
        <v>314</v>
      </c>
      <c r="E100" s="159" t="s">
        <v>383</v>
      </c>
      <c r="F100" s="1"/>
    </row>
    <row r="101" spans="1:6" s="89" customFormat="1" ht="25.5" x14ac:dyDescent="0.2">
      <c r="A101" s="157">
        <v>43430</v>
      </c>
      <c r="B101" s="158">
        <v>10.43</v>
      </c>
      <c r="C101" s="156" t="s">
        <v>378</v>
      </c>
      <c r="D101" s="156" t="s">
        <v>319</v>
      </c>
      <c r="E101" s="159" t="s">
        <v>383</v>
      </c>
      <c r="F101" s="1"/>
    </row>
    <row r="102" spans="1:6" s="89" customFormat="1" x14ac:dyDescent="0.2">
      <c r="A102" s="157">
        <v>43430</v>
      </c>
      <c r="B102" s="158">
        <v>490.43</v>
      </c>
      <c r="C102" s="156" t="s">
        <v>273</v>
      </c>
      <c r="D102" s="156" t="s">
        <v>259</v>
      </c>
      <c r="E102" s="159"/>
      <c r="F102" s="1"/>
    </row>
    <row r="103" spans="1:6" s="89" customFormat="1" x14ac:dyDescent="0.2">
      <c r="A103" s="157" t="s">
        <v>251</v>
      </c>
      <c r="B103" s="158">
        <v>135</v>
      </c>
      <c r="C103" s="156" t="s">
        <v>266</v>
      </c>
      <c r="D103" s="156" t="s">
        <v>252</v>
      </c>
      <c r="E103" s="159" t="s">
        <v>384</v>
      </c>
      <c r="F103" s="1"/>
    </row>
    <row r="104" spans="1:6" s="89" customFormat="1" x14ac:dyDescent="0.2">
      <c r="A104" s="157">
        <v>43431</v>
      </c>
      <c r="B104" s="158">
        <v>55.57</v>
      </c>
      <c r="C104" s="156" t="s">
        <v>266</v>
      </c>
      <c r="D104" s="156" t="s">
        <v>260</v>
      </c>
      <c r="E104" s="159" t="s">
        <v>384</v>
      </c>
      <c r="F104" s="1"/>
    </row>
    <row r="105" spans="1:6" s="89" customFormat="1" x14ac:dyDescent="0.2">
      <c r="A105" s="157">
        <v>43431</v>
      </c>
      <c r="B105" s="158">
        <v>32.33</v>
      </c>
      <c r="C105" s="156" t="s">
        <v>355</v>
      </c>
      <c r="D105" s="156" t="s">
        <v>263</v>
      </c>
      <c r="E105" s="159" t="s">
        <v>383</v>
      </c>
      <c r="F105" s="1"/>
    </row>
    <row r="106" spans="1:6" s="89" customFormat="1" x14ac:dyDescent="0.2">
      <c r="A106" s="157">
        <v>43451</v>
      </c>
      <c r="B106" s="158">
        <v>30.99</v>
      </c>
      <c r="C106" s="156" t="s">
        <v>268</v>
      </c>
      <c r="D106" s="156" t="s">
        <v>271</v>
      </c>
      <c r="E106" s="159" t="s">
        <v>383</v>
      </c>
      <c r="F106" s="1"/>
    </row>
    <row r="107" spans="1:6" s="89" customFormat="1" x14ac:dyDescent="0.2">
      <c r="A107" s="157">
        <v>43451</v>
      </c>
      <c r="B107" s="158">
        <v>291.29000000000002</v>
      </c>
      <c r="C107" s="156" t="s">
        <v>270</v>
      </c>
      <c r="D107" s="156" t="s">
        <v>258</v>
      </c>
      <c r="E107" s="159"/>
      <c r="F107" s="1"/>
    </row>
    <row r="108" spans="1:6" s="89" customFormat="1" x14ac:dyDescent="0.2">
      <c r="A108" s="157">
        <v>43451</v>
      </c>
      <c r="B108" s="158">
        <v>31.3</v>
      </c>
      <c r="C108" s="156" t="s">
        <v>270</v>
      </c>
      <c r="D108" s="156" t="s">
        <v>291</v>
      </c>
      <c r="E108" s="159" t="s">
        <v>386</v>
      </c>
      <c r="F108" s="1"/>
    </row>
    <row r="109" spans="1:6" s="89" customFormat="1" x14ac:dyDescent="0.2">
      <c r="A109" s="157">
        <v>43451</v>
      </c>
      <c r="B109" s="158">
        <v>160.87</v>
      </c>
      <c r="C109" s="156" t="s">
        <v>270</v>
      </c>
      <c r="D109" s="156" t="s">
        <v>240</v>
      </c>
      <c r="E109" s="159" t="s">
        <v>386</v>
      </c>
      <c r="F109" s="1"/>
    </row>
    <row r="110" spans="1:6" s="89" customFormat="1" x14ac:dyDescent="0.2">
      <c r="A110" s="157">
        <v>43452</v>
      </c>
      <c r="B110" s="158">
        <v>36.26</v>
      </c>
      <c r="C110" s="156" t="s">
        <v>355</v>
      </c>
      <c r="D110" s="156" t="s">
        <v>263</v>
      </c>
      <c r="E110" s="159" t="s">
        <v>383</v>
      </c>
      <c r="F110" s="1"/>
    </row>
    <row r="111" spans="1:6" s="89" customFormat="1" x14ac:dyDescent="0.2">
      <c r="A111" s="157">
        <v>43487</v>
      </c>
      <c r="B111" s="158">
        <v>10.43</v>
      </c>
      <c r="C111" s="156" t="s">
        <v>276</v>
      </c>
      <c r="D111" s="156" t="s">
        <v>320</v>
      </c>
      <c r="E111" s="159" t="s">
        <v>383</v>
      </c>
      <c r="F111" s="1"/>
    </row>
    <row r="112" spans="1:6" s="89" customFormat="1" x14ac:dyDescent="0.2">
      <c r="A112" s="157">
        <v>43487</v>
      </c>
      <c r="B112" s="158">
        <v>107.82</v>
      </c>
      <c r="C112" s="156" t="s">
        <v>279</v>
      </c>
      <c r="D112" s="156" t="s">
        <v>259</v>
      </c>
      <c r="E112" s="159"/>
      <c r="F112" s="1"/>
    </row>
    <row r="113" spans="1:6" s="89" customFormat="1" x14ac:dyDescent="0.2">
      <c r="A113" s="157">
        <v>43487</v>
      </c>
      <c r="B113" s="158">
        <v>47.73</v>
      </c>
      <c r="C113" s="156" t="s">
        <v>279</v>
      </c>
      <c r="D113" s="156" t="s">
        <v>260</v>
      </c>
      <c r="E113" s="159" t="s">
        <v>384</v>
      </c>
      <c r="F113" s="1"/>
    </row>
    <row r="114" spans="1:6" s="89" customFormat="1" x14ac:dyDescent="0.2">
      <c r="A114" s="157">
        <v>43487</v>
      </c>
      <c r="B114" s="158">
        <v>135.63999999999999</v>
      </c>
      <c r="C114" s="156" t="s">
        <v>355</v>
      </c>
      <c r="D114" s="156" t="s">
        <v>278</v>
      </c>
      <c r="E114" s="159" t="s">
        <v>383</v>
      </c>
      <c r="F114" s="1"/>
    </row>
    <row r="115" spans="1:6" s="89" customFormat="1" ht="25.5" x14ac:dyDescent="0.2">
      <c r="A115" s="157">
        <v>43489</v>
      </c>
      <c r="B115" s="158">
        <v>241.73</v>
      </c>
      <c r="C115" s="156" t="s">
        <v>389</v>
      </c>
      <c r="D115" s="156" t="s">
        <v>356</v>
      </c>
      <c r="E115" s="159"/>
      <c r="F115" s="1"/>
    </row>
    <row r="116" spans="1:6" s="89" customFormat="1" x14ac:dyDescent="0.2">
      <c r="A116" s="157">
        <v>43489</v>
      </c>
      <c r="B116" s="158">
        <v>152.16999999999999</v>
      </c>
      <c r="C116" s="156" t="s">
        <v>289</v>
      </c>
      <c r="D116" s="156" t="s">
        <v>240</v>
      </c>
      <c r="E116" s="159" t="s">
        <v>387</v>
      </c>
      <c r="F116" s="1"/>
    </row>
    <row r="117" spans="1:6" s="89" customFormat="1" x14ac:dyDescent="0.2">
      <c r="A117" s="157" t="s">
        <v>288</v>
      </c>
      <c r="B117" s="158">
        <v>75</v>
      </c>
      <c r="C117" s="156" t="s">
        <v>289</v>
      </c>
      <c r="D117" s="156" t="s">
        <v>188</v>
      </c>
      <c r="E117" s="159" t="s">
        <v>387</v>
      </c>
      <c r="F117" s="1"/>
    </row>
    <row r="118" spans="1:6" s="89" customFormat="1" ht="25.5" x14ac:dyDescent="0.2">
      <c r="A118" s="157">
        <v>43494</v>
      </c>
      <c r="B118" s="158">
        <v>44.1</v>
      </c>
      <c r="C118" s="156" t="s">
        <v>277</v>
      </c>
      <c r="D118" s="156" t="s">
        <v>283</v>
      </c>
      <c r="E118" s="159" t="s">
        <v>383</v>
      </c>
      <c r="F118" s="1"/>
    </row>
    <row r="119" spans="1:6" s="89" customFormat="1" x14ac:dyDescent="0.2">
      <c r="A119" s="157">
        <v>43494</v>
      </c>
      <c r="B119" s="158">
        <f>145.2+4.48+136.53</f>
        <v>286.20999999999998</v>
      </c>
      <c r="C119" s="156" t="s">
        <v>280</v>
      </c>
      <c r="D119" s="156" t="s">
        <v>259</v>
      </c>
      <c r="E119" s="159"/>
      <c r="F119" s="1"/>
    </row>
    <row r="120" spans="1:6" s="89" customFormat="1" x14ac:dyDescent="0.2">
      <c r="A120" s="157">
        <v>43494</v>
      </c>
      <c r="B120" s="158">
        <v>42.37</v>
      </c>
      <c r="C120" s="156" t="s">
        <v>280</v>
      </c>
      <c r="D120" s="156" t="s">
        <v>281</v>
      </c>
      <c r="E120" s="159" t="s">
        <v>384</v>
      </c>
      <c r="F120" s="1"/>
    </row>
    <row r="121" spans="1:6" s="89" customFormat="1" x14ac:dyDescent="0.2">
      <c r="A121" s="157" t="s">
        <v>290</v>
      </c>
      <c r="B121" s="158">
        <v>130</v>
      </c>
      <c r="C121" s="156" t="s">
        <v>280</v>
      </c>
      <c r="D121" s="156" t="s">
        <v>252</v>
      </c>
      <c r="E121" s="159" t="s">
        <v>384</v>
      </c>
      <c r="F121" s="1"/>
    </row>
    <row r="122" spans="1:6" s="89" customFormat="1" x14ac:dyDescent="0.2">
      <c r="A122" s="157">
        <v>43495</v>
      </c>
      <c r="B122" s="158">
        <v>10.43</v>
      </c>
      <c r="C122" s="156" t="s">
        <v>355</v>
      </c>
      <c r="D122" s="156" t="s">
        <v>314</v>
      </c>
      <c r="E122" s="159" t="s">
        <v>383</v>
      </c>
      <c r="F122" s="1"/>
    </row>
    <row r="123" spans="1:6" s="89" customFormat="1" ht="25.5" x14ac:dyDescent="0.2">
      <c r="A123" s="157">
        <v>43507</v>
      </c>
      <c r="B123" s="158">
        <v>135.63999999999999</v>
      </c>
      <c r="C123" s="156" t="s">
        <v>435</v>
      </c>
      <c r="D123" s="156" t="s">
        <v>258</v>
      </c>
      <c r="E123" s="113"/>
      <c r="F123" s="1"/>
    </row>
    <row r="124" spans="1:6" s="89" customFormat="1" x14ac:dyDescent="0.2">
      <c r="A124" s="157">
        <v>43507</v>
      </c>
      <c r="B124" s="158">
        <v>168.7</v>
      </c>
      <c r="C124" s="156" t="s">
        <v>292</v>
      </c>
      <c r="D124" s="156" t="s">
        <v>306</v>
      </c>
      <c r="E124" s="159" t="s">
        <v>386</v>
      </c>
      <c r="F124" s="1"/>
    </row>
    <row r="125" spans="1:6" s="89" customFormat="1" x14ac:dyDescent="0.2">
      <c r="A125" s="157">
        <v>43508</v>
      </c>
      <c r="B125" s="158">
        <v>16.52</v>
      </c>
      <c r="C125" s="156" t="s">
        <v>292</v>
      </c>
      <c r="D125" s="156" t="s">
        <v>272</v>
      </c>
      <c r="E125" s="159" t="s">
        <v>386</v>
      </c>
      <c r="F125" s="1"/>
    </row>
    <row r="126" spans="1:6" s="89" customFormat="1" x14ac:dyDescent="0.2">
      <c r="A126" s="157">
        <v>43508</v>
      </c>
      <c r="B126" s="158">
        <v>36.729999999999997</v>
      </c>
      <c r="C126" s="156" t="s">
        <v>355</v>
      </c>
      <c r="D126" s="156" t="s">
        <v>192</v>
      </c>
      <c r="E126" s="159" t="s">
        <v>383</v>
      </c>
      <c r="F126" s="1"/>
    </row>
    <row r="127" spans="1:6" s="89" customFormat="1" ht="25.5" x14ac:dyDescent="0.2">
      <c r="A127" s="157">
        <v>43522</v>
      </c>
      <c r="B127" s="158">
        <f>186.07+13.05</f>
        <v>199.12</v>
      </c>
      <c r="C127" s="156" t="s">
        <v>284</v>
      </c>
      <c r="D127" s="156" t="s">
        <v>285</v>
      </c>
      <c r="E127" s="159"/>
      <c r="F127" s="1"/>
    </row>
    <row r="128" spans="1:6" s="89" customFormat="1" x14ac:dyDescent="0.2">
      <c r="A128" s="157">
        <v>43522</v>
      </c>
      <c r="B128" s="158">
        <v>286.95999999999998</v>
      </c>
      <c r="C128" s="156" t="s">
        <v>311</v>
      </c>
      <c r="D128" s="156" t="s">
        <v>241</v>
      </c>
      <c r="E128" s="159" t="s">
        <v>390</v>
      </c>
      <c r="F128" s="1"/>
    </row>
    <row r="129" spans="1:6" s="89" customFormat="1" x14ac:dyDescent="0.2">
      <c r="A129" s="157" t="s">
        <v>312</v>
      </c>
      <c r="B129" s="158">
        <v>70</v>
      </c>
      <c r="C129" s="156" t="s">
        <v>311</v>
      </c>
      <c r="D129" s="156" t="s">
        <v>188</v>
      </c>
      <c r="E129" s="159" t="s">
        <v>390</v>
      </c>
      <c r="F129" s="1"/>
    </row>
    <row r="130" spans="1:6" s="89" customFormat="1" x14ac:dyDescent="0.2">
      <c r="A130" s="157">
        <v>43524</v>
      </c>
      <c r="B130" s="158">
        <v>51.66</v>
      </c>
      <c r="C130" s="156" t="s">
        <v>311</v>
      </c>
      <c r="D130" s="156" t="s">
        <v>332</v>
      </c>
      <c r="E130" s="159" t="s">
        <v>390</v>
      </c>
      <c r="F130" s="1"/>
    </row>
    <row r="131" spans="1:6" s="89" customFormat="1" x14ac:dyDescent="0.2">
      <c r="A131" s="157">
        <v>43524</v>
      </c>
      <c r="B131" s="158">
        <v>10.43</v>
      </c>
      <c r="C131" s="156" t="s">
        <v>355</v>
      </c>
      <c r="D131" s="156" t="s">
        <v>314</v>
      </c>
      <c r="E131" s="159" t="s">
        <v>383</v>
      </c>
      <c r="F131" s="1"/>
    </row>
    <row r="132" spans="1:6" s="89" customFormat="1" ht="25.5" x14ac:dyDescent="0.2">
      <c r="A132" s="157">
        <v>43528</v>
      </c>
      <c r="B132" s="158">
        <v>52.33</v>
      </c>
      <c r="C132" s="156" t="s">
        <v>267</v>
      </c>
      <c r="D132" s="156" t="s">
        <v>271</v>
      </c>
      <c r="E132" s="159" t="s">
        <v>383</v>
      </c>
      <c r="F132" s="1"/>
    </row>
    <row r="133" spans="1:6" s="89" customFormat="1" x14ac:dyDescent="0.2">
      <c r="A133" s="157">
        <v>43528</v>
      </c>
      <c r="B133" s="158">
        <f>233.04+109.56+43.48+169.57</f>
        <v>555.65000000000009</v>
      </c>
      <c r="C133" s="156" t="s">
        <v>309</v>
      </c>
      <c r="D133" s="156" t="s">
        <v>258</v>
      </c>
      <c r="E133" s="159"/>
      <c r="F133" s="1"/>
    </row>
    <row r="134" spans="1:6" s="89" customFormat="1" x14ac:dyDescent="0.2">
      <c r="A134" s="157">
        <v>43528</v>
      </c>
      <c r="B134" s="158">
        <v>1160</v>
      </c>
      <c r="C134" s="156" t="s">
        <v>309</v>
      </c>
      <c r="D134" s="156" t="s">
        <v>310</v>
      </c>
      <c r="E134" s="159" t="s">
        <v>386</v>
      </c>
      <c r="F134" s="1"/>
    </row>
    <row r="135" spans="1:6" s="89" customFormat="1" x14ac:dyDescent="0.2">
      <c r="A135" s="157">
        <v>43532</v>
      </c>
      <c r="B135" s="158">
        <v>75.569999999999993</v>
      </c>
      <c r="C135" s="156" t="s">
        <v>309</v>
      </c>
      <c r="D135" s="156" t="s">
        <v>340</v>
      </c>
      <c r="E135" s="159" t="s">
        <v>386</v>
      </c>
      <c r="F135" s="1"/>
    </row>
    <row r="136" spans="1:6" s="89" customFormat="1" x14ac:dyDescent="0.2">
      <c r="A136" s="157">
        <v>43541</v>
      </c>
      <c r="B136" s="158">
        <v>156.52000000000001</v>
      </c>
      <c r="C136" s="156" t="s">
        <v>436</v>
      </c>
      <c r="D136" s="156" t="s">
        <v>294</v>
      </c>
      <c r="E136" s="159"/>
      <c r="F136" s="1"/>
    </row>
    <row r="137" spans="1:6" s="89" customFormat="1" x14ac:dyDescent="0.2">
      <c r="A137" s="157">
        <v>43541</v>
      </c>
      <c r="B137" s="158">
        <v>30.7</v>
      </c>
      <c r="C137" s="156" t="s">
        <v>355</v>
      </c>
      <c r="D137" s="156" t="s">
        <v>341</v>
      </c>
      <c r="E137" s="159" t="s">
        <v>383</v>
      </c>
      <c r="F137" s="1"/>
    </row>
    <row r="138" spans="1:6" s="89" customFormat="1" ht="38.25" x14ac:dyDescent="0.2">
      <c r="A138" s="157">
        <v>43546</v>
      </c>
      <c r="B138" s="158">
        <v>30.8</v>
      </c>
      <c r="C138" s="156" t="s">
        <v>337</v>
      </c>
      <c r="D138" s="156" t="s">
        <v>334</v>
      </c>
      <c r="E138" s="159" t="s">
        <v>383</v>
      </c>
      <c r="F138" s="1"/>
    </row>
    <row r="139" spans="1:6" s="89" customFormat="1" x14ac:dyDescent="0.2">
      <c r="A139" s="157">
        <v>43546</v>
      </c>
      <c r="B139" s="158">
        <f>246.69+64.35+233.91</f>
        <v>544.94999999999993</v>
      </c>
      <c r="C139" s="156" t="s">
        <v>338</v>
      </c>
      <c r="D139" s="156" t="s">
        <v>293</v>
      </c>
      <c r="E139" s="159"/>
      <c r="F139" s="1"/>
    </row>
    <row r="140" spans="1:6" s="89" customFormat="1" x14ac:dyDescent="0.2">
      <c r="A140" s="157">
        <v>43546</v>
      </c>
      <c r="B140" s="158">
        <v>769.57</v>
      </c>
      <c r="C140" s="156" t="s">
        <v>338</v>
      </c>
      <c r="D140" s="156" t="s">
        <v>308</v>
      </c>
      <c r="E140" s="159" t="s">
        <v>386</v>
      </c>
      <c r="F140" s="1"/>
    </row>
    <row r="141" spans="1:6" s="89" customFormat="1" ht="25.5" x14ac:dyDescent="0.2">
      <c r="A141" s="157" t="s">
        <v>339</v>
      </c>
      <c r="B141" s="158">
        <v>420</v>
      </c>
      <c r="C141" s="156" t="s">
        <v>338</v>
      </c>
      <c r="D141" s="156" t="s">
        <v>315</v>
      </c>
      <c r="E141" s="159" t="s">
        <v>386</v>
      </c>
      <c r="F141" s="1"/>
    </row>
    <row r="142" spans="1:6" s="89" customFormat="1" x14ac:dyDescent="0.2">
      <c r="A142" s="157">
        <v>43551</v>
      </c>
      <c r="B142" s="158">
        <v>16.52</v>
      </c>
      <c r="C142" s="156" t="s">
        <v>338</v>
      </c>
      <c r="D142" s="156" t="s">
        <v>316</v>
      </c>
      <c r="E142" s="159" t="s">
        <v>386</v>
      </c>
      <c r="F142" s="1"/>
    </row>
    <row r="143" spans="1:6" s="89" customFormat="1" x14ac:dyDescent="0.2">
      <c r="A143" s="157">
        <v>43551</v>
      </c>
      <c r="B143" s="158">
        <v>41.8</v>
      </c>
      <c r="C143" s="156" t="s">
        <v>338</v>
      </c>
      <c r="D143" s="156" t="s">
        <v>333</v>
      </c>
      <c r="E143" s="159" t="s">
        <v>384</v>
      </c>
      <c r="F143" s="1"/>
    </row>
    <row r="144" spans="1:6" s="89" customFormat="1" x14ac:dyDescent="0.2">
      <c r="A144" s="157">
        <v>43551</v>
      </c>
      <c r="B144" s="158">
        <v>30.42</v>
      </c>
      <c r="C144" s="156" t="s">
        <v>338</v>
      </c>
      <c r="D144" s="156" t="s">
        <v>335</v>
      </c>
      <c r="E144" s="159" t="s">
        <v>384</v>
      </c>
      <c r="F144" s="1"/>
    </row>
    <row r="145" spans="1:6" s="89" customFormat="1" x14ac:dyDescent="0.2">
      <c r="A145" s="157">
        <v>43552</v>
      </c>
      <c r="B145" s="158">
        <v>50.22</v>
      </c>
      <c r="C145" s="156" t="s">
        <v>338</v>
      </c>
      <c r="D145" s="156" t="s">
        <v>336</v>
      </c>
      <c r="E145" s="159" t="s">
        <v>384</v>
      </c>
      <c r="F145" s="1"/>
    </row>
    <row r="146" spans="1:6" s="89" customFormat="1" x14ac:dyDescent="0.2">
      <c r="A146" s="157">
        <v>43589</v>
      </c>
      <c r="B146" s="158">
        <v>23.91</v>
      </c>
      <c r="C146" s="156" t="s">
        <v>322</v>
      </c>
      <c r="D146" s="156" t="s">
        <v>323</v>
      </c>
      <c r="E146" s="159" t="s">
        <v>383</v>
      </c>
      <c r="F146" s="1"/>
    </row>
    <row r="147" spans="1:6" s="89" customFormat="1" ht="25.5" x14ac:dyDescent="0.2">
      <c r="A147" s="157">
        <v>43599</v>
      </c>
      <c r="B147" s="158">
        <v>37.4</v>
      </c>
      <c r="C147" s="156" t="s">
        <v>295</v>
      </c>
      <c r="D147" s="156" t="s">
        <v>334</v>
      </c>
      <c r="E147" s="159" t="s">
        <v>383</v>
      </c>
      <c r="F147" s="1"/>
    </row>
    <row r="148" spans="1:6" s="89" customFormat="1" x14ac:dyDescent="0.2">
      <c r="A148" s="157">
        <v>43599</v>
      </c>
      <c r="B148" s="158">
        <f>128.69</f>
        <v>128.69</v>
      </c>
      <c r="C148" s="156" t="s">
        <v>343</v>
      </c>
      <c r="D148" s="156" t="s">
        <v>258</v>
      </c>
      <c r="E148" s="159"/>
      <c r="F148" s="1"/>
    </row>
    <row r="149" spans="1:6" s="89" customFormat="1" x14ac:dyDescent="0.2">
      <c r="A149" s="157">
        <v>43599</v>
      </c>
      <c r="B149" s="158">
        <v>16.52</v>
      </c>
      <c r="C149" s="156" t="s">
        <v>307</v>
      </c>
      <c r="D149" s="156" t="s">
        <v>324</v>
      </c>
      <c r="E149" s="159" t="s">
        <v>386</v>
      </c>
      <c r="F149" s="1"/>
    </row>
    <row r="150" spans="1:6" s="89" customFormat="1" x14ac:dyDescent="0.2">
      <c r="A150" s="157">
        <v>43599</v>
      </c>
      <c r="B150" s="158">
        <v>152.85</v>
      </c>
      <c r="C150" s="156" t="s">
        <v>307</v>
      </c>
      <c r="D150" s="156" t="s">
        <v>240</v>
      </c>
      <c r="E150" s="159" t="s">
        <v>386</v>
      </c>
      <c r="F150" s="1"/>
    </row>
    <row r="151" spans="1:6" s="89" customFormat="1" x14ac:dyDescent="0.2">
      <c r="A151" s="157" t="s">
        <v>359</v>
      </c>
      <c r="B151" s="158">
        <v>150</v>
      </c>
      <c r="C151" s="156" t="s">
        <v>307</v>
      </c>
      <c r="D151" s="156" t="s">
        <v>391</v>
      </c>
      <c r="E151" s="159" t="s">
        <v>386</v>
      </c>
      <c r="F151" s="1"/>
    </row>
    <row r="152" spans="1:6" s="89" customFormat="1" x14ac:dyDescent="0.2">
      <c r="A152" s="157">
        <v>43602</v>
      </c>
      <c r="B152" s="158">
        <v>25.06</v>
      </c>
      <c r="C152" s="156" t="s">
        <v>355</v>
      </c>
      <c r="D152" s="156" t="s">
        <v>263</v>
      </c>
      <c r="E152" s="159" t="s">
        <v>383</v>
      </c>
      <c r="F152" s="1"/>
    </row>
    <row r="153" spans="1:6" s="89" customFormat="1" x14ac:dyDescent="0.2">
      <c r="A153" s="157">
        <v>43607</v>
      </c>
      <c r="B153" s="158">
        <v>10.43</v>
      </c>
      <c r="C153" s="156" t="s">
        <v>379</v>
      </c>
      <c r="D153" s="156" t="s">
        <v>325</v>
      </c>
      <c r="E153" s="159" t="s">
        <v>383</v>
      </c>
      <c r="F153" s="1"/>
    </row>
    <row r="154" spans="1:6" s="89" customFormat="1" x14ac:dyDescent="0.2">
      <c r="A154" s="157">
        <v>43607</v>
      </c>
      <c r="B154" s="158">
        <v>389.56</v>
      </c>
      <c r="C154" s="156" t="s">
        <v>305</v>
      </c>
      <c r="D154" s="156" t="s">
        <v>297</v>
      </c>
      <c r="E154" s="159"/>
      <c r="F154" s="1"/>
    </row>
    <row r="155" spans="1:6" s="89" customFormat="1" x14ac:dyDescent="0.2">
      <c r="A155" s="157">
        <v>43607</v>
      </c>
      <c r="B155" s="158">
        <v>16.52</v>
      </c>
      <c r="C155" s="156" t="s">
        <v>305</v>
      </c>
      <c r="D155" s="156" t="s">
        <v>324</v>
      </c>
      <c r="E155" s="159" t="s">
        <v>386</v>
      </c>
      <c r="F155" s="1"/>
    </row>
    <row r="156" spans="1:6" s="89" customFormat="1" x14ac:dyDescent="0.2">
      <c r="A156" s="157">
        <v>43607</v>
      </c>
      <c r="B156" s="158">
        <v>140.09</v>
      </c>
      <c r="C156" s="156" t="s">
        <v>305</v>
      </c>
      <c r="D156" s="156" t="s">
        <v>306</v>
      </c>
      <c r="E156" s="159" t="s">
        <v>386</v>
      </c>
      <c r="F156" s="1"/>
    </row>
    <row r="157" spans="1:6" s="89" customFormat="1" x14ac:dyDescent="0.2">
      <c r="A157" s="157" t="s">
        <v>327</v>
      </c>
      <c r="B157" s="158">
        <v>80</v>
      </c>
      <c r="C157" s="156" t="s">
        <v>305</v>
      </c>
      <c r="D157" s="156" t="s">
        <v>391</v>
      </c>
      <c r="E157" s="159" t="s">
        <v>386</v>
      </c>
      <c r="F157" s="1"/>
    </row>
    <row r="158" spans="1:6" s="89" customFormat="1" x14ac:dyDescent="0.2">
      <c r="A158" s="157">
        <v>43608</v>
      </c>
      <c r="B158" s="158">
        <v>16.52</v>
      </c>
      <c r="C158" s="156" t="s">
        <v>305</v>
      </c>
      <c r="D158" s="156" t="s">
        <v>316</v>
      </c>
      <c r="E158" s="159" t="s">
        <v>386</v>
      </c>
      <c r="F158" s="1"/>
    </row>
    <row r="159" spans="1:6" s="89" customFormat="1" x14ac:dyDescent="0.2">
      <c r="A159" s="157">
        <v>43608</v>
      </c>
      <c r="B159" s="158">
        <v>10.43</v>
      </c>
      <c r="C159" s="156" t="s">
        <v>355</v>
      </c>
      <c r="D159" s="156" t="s">
        <v>326</v>
      </c>
      <c r="E159" s="159" t="s">
        <v>383</v>
      </c>
      <c r="F159" s="1"/>
    </row>
    <row r="160" spans="1:6" s="89" customFormat="1" x14ac:dyDescent="0.2">
      <c r="A160" s="157">
        <v>43615</v>
      </c>
      <c r="B160" s="158">
        <f>293.91+121.74+312.17</f>
        <v>727.82</v>
      </c>
      <c r="C160" s="156" t="s">
        <v>380</v>
      </c>
      <c r="D160" s="156" t="s">
        <v>298</v>
      </c>
      <c r="E160" s="159"/>
      <c r="F160" s="1"/>
    </row>
    <row r="161" spans="1:6" s="89" customFormat="1" x14ac:dyDescent="0.2">
      <c r="A161" s="157">
        <v>43615</v>
      </c>
      <c r="B161" s="158">
        <v>27.54</v>
      </c>
      <c r="C161" s="156" t="s">
        <v>342</v>
      </c>
      <c r="D161" s="156" t="s">
        <v>341</v>
      </c>
      <c r="E161" s="159" t="s">
        <v>383</v>
      </c>
      <c r="F161" s="1"/>
    </row>
    <row r="162" spans="1:6" s="89" customFormat="1" x14ac:dyDescent="0.2">
      <c r="A162" s="157">
        <v>43615</v>
      </c>
      <c r="B162" s="158">
        <v>44.47</v>
      </c>
      <c r="C162" s="156" t="s">
        <v>342</v>
      </c>
      <c r="D162" s="156" t="s">
        <v>333</v>
      </c>
      <c r="E162" s="159" t="s">
        <v>384</v>
      </c>
      <c r="F162" s="1"/>
    </row>
    <row r="163" spans="1:6" s="89" customFormat="1" x14ac:dyDescent="0.2">
      <c r="A163" s="157">
        <v>43633</v>
      </c>
      <c r="B163" s="158">
        <v>585.21</v>
      </c>
      <c r="C163" s="156" t="s">
        <v>381</v>
      </c>
      <c r="D163" s="156" t="s">
        <v>297</v>
      </c>
      <c r="E163" s="159"/>
      <c r="F163" s="1"/>
    </row>
    <row r="164" spans="1:6" s="89" customFormat="1" ht="25.5" x14ac:dyDescent="0.2">
      <c r="A164" s="157">
        <v>43633</v>
      </c>
      <c r="B164" s="158">
        <v>1019.13</v>
      </c>
      <c r="C164" s="156" t="s">
        <v>299</v>
      </c>
      <c r="D164" s="156" t="s">
        <v>300</v>
      </c>
      <c r="E164" s="159"/>
      <c r="F164" s="1"/>
    </row>
    <row r="165" spans="1:6" s="89" customFormat="1" x14ac:dyDescent="0.2">
      <c r="A165" s="157">
        <v>43633</v>
      </c>
      <c r="B165" s="158">
        <v>121.74</v>
      </c>
      <c r="C165" s="156" t="s">
        <v>304</v>
      </c>
      <c r="D165" s="156" t="s">
        <v>240</v>
      </c>
      <c r="E165" s="159" t="s">
        <v>394</v>
      </c>
      <c r="F165" s="1"/>
    </row>
    <row r="166" spans="1:6" s="89" customFormat="1" x14ac:dyDescent="0.2">
      <c r="A166" s="157">
        <v>43634</v>
      </c>
      <c r="B166" s="158">
        <v>35.200000000000003</v>
      </c>
      <c r="C166" s="156" t="s">
        <v>355</v>
      </c>
      <c r="D166" s="156" t="s">
        <v>341</v>
      </c>
      <c r="E166" s="159" t="s">
        <v>383</v>
      </c>
      <c r="F166" s="1"/>
    </row>
    <row r="167" spans="1:6" s="89" customFormat="1" ht="25.5" x14ac:dyDescent="0.2">
      <c r="A167" s="157">
        <v>43643</v>
      </c>
      <c r="B167" s="158">
        <v>363.47</v>
      </c>
      <c r="C167" s="156" t="s">
        <v>382</v>
      </c>
      <c r="D167" s="156" t="s">
        <v>297</v>
      </c>
      <c r="E167" s="159"/>
      <c r="F167" s="1"/>
    </row>
    <row r="168" spans="1:6" s="89" customFormat="1" x14ac:dyDescent="0.2">
      <c r="A168" s="157">
        <v>43643</v>
      </c>
      <c r="B168" s="158">
        <v>25.22</v>
      </c>
      <c r="C168" s="156" t="s">
        <v>330</v>
      </c>
      <c r="D168" s="156" t="s">
        <v>328</v>
      </c>
      <c r="E168" s="159" t="s">
        <v>386</v>
      </c>
      <c r="F168" s="1"/>
    </row>
    <row r="169" spans="1:6" s="89" customFormat="1" x14ac:dyDescent="0.2">
      <c r="A169" s="157" t="s">
        <v>329</v>
      </c>
      <c r="B169" s="158">
        <v>85</v>
      </c>
      <c r="C169" s="156" t="s">
        <v>330</v>
      </c>
      <c r="D169" s="156" t="s">
        <v>391</v>
      </c>
      <c r="E169" s="159" t="s">
        <v>386</v>
      </c>
      <c r="F169" s="1"/>
    </row>
    <row r="170" spans="1:6" s="89" customFormat="1" x14ac:dyDescent="0.2">
      <c r="A170" s="157">
        <v>43644</v>
      </c>
      <c r="B170" s="158">
        <v>9.73</v>
      </c>
      <c r="C170" s="156" t="s">
        <v>330</v>
      </c>
      <c r="D170" s="156" t="s">
        <v>395</v>
      </c>
      <c r="E170" s="159" t="s">
        <v>386</v>
      </c>
      <c r="F170" s="1"/>
    </row>
    <row r="171" spans="1:6" s="89" customFormat="1" x14ac:dyDescent="0.2">
      <c r="A171" s="157">
        <v>43644</v>
      </c>
      <c r="B171" s="158">
        <v>11.1</v>
      </c>
      <c r="C171" s="156" t="s">
        <v>330</v>
      </c>
      <c r="D171" s="156" t="s">
        <v>396</v>
      </c>
      <c r="E171" s="159" t="s">
        <v>386</v>
      </c>
      <c r="F171" s="1"/>
    </row>
    <row r="172" spans="1:6" s="89" customFormat="1" x14ac:dyDescent="0.2">
      <c r="A172" s="157">
        <v>43644</v>
      </c>
      <c r="B172" s="158">
        <v>10.71</v>
      </c>
      <c r="C172" s="156" t="s">
        <v>330</v>
      </c>
      <c r="D172" s="156" t="s">
        <v>396</v>
      </c>
      <c r="E172" s="159" t="s">
        <v>386</v>
      </c>
      <c r="F172" s="1"/>
    </row>
    <row r="173" spans="1:6" s="89" customFormat="1" x14ac:dyDescent="0.2">
      <c r="A173" s="157">
        <v>43644</v>
      </c>
      <c r="B173" s="158">
        <v>10.14</v>
      </c>
      <c r="C173" s="156" t="s">
        <v>330</v>
      </c>
      <c r="D173" s="156" t="s">
        <v>396</v>
      </c>
      <c r="E173" s="159" t="s">
        <v>386</v>
      </c>
      <c r="F173" s="1"/>
    </row>
    <row r="174" spans="1:6" s="89" customFormat="1" x14ac:dyDescent="0.2">
      <c r="A174" s="157">
        <v>43645</v>
      </c>
      <c r="B174" s="158">
        <v>19.559999999999999</v>
      </c>
      <c r="C174" s="156" t="s">
        <v>330</v>
      </c>
      <c r="D174" s="156" t="s">
        <v>331</v>
      </c>
      <c r="E174" s="159" t="s">
        <v>386</v>
      </c>
      <c r="F174" s="1"/>
    </row>
    <row r="175" spans="1:6" s="89" customFormat="1" x14ac:dyDescent="0.2">
      <c r="A175" s="157">
        <v>43646</v>
      </c>
      <c r="B175" s="158">
        <v>70.78</v>
      </c>
      <c r="C175" s="156" t="s">
        <v>330</v>
      </c>
      <c r="D175" s="156" t="s">
        <v>345</v>
      </c>
      <c r="E175" s="159" t="s">
        <v>386</v>
      </c>
      <c r="F175" s="1"/>
    </row>
    <row r="176" spans="1:6" s="89" customFormat="1" x14ac:dyDescent="0.2">
      <c r="A176" s="157">
        <v>43646</v>
      </c>
      <c r="B176" s="158">
        <v>27.54</v>
      </c>
      <c r="C176" s="156" t="s">
        <v>355</v>
      </c>
      <c r="D176" s="156" t="s">
        <v>341</v>
      </c>
      <c r="E176" s="159" t="s">
        <v>383</v>
      </c>
      <c r="F176" s="1"/>
    </row>
    <row r="177" spans="1:6" s="89" customFormat="1" x14ac:dyDescent="0.2">
      <c r="A177" s="157"/>
      <c r="B177" s="158"/>
      <c r="C177" s="156"/>
      <c r="D177" s="156"/>
      <c r="E177" s="159"/>
      <c r="F177" s="1"/>
    </row>
    <row r="178" spans="1:6" s="89" customFormat="1" x14ac:dyDescent="0.2">
      <c r="A178" s="157"/>
      <c r="B178" s="158"/>
      <c r="C178" s="156"/>
      <c r="D178" s="156"/>
      <c r="E178" s="159"/>
      <c r="F178" s="1"/>
    </row>
    <row r="179" spans="1:6" s="89" customFormat="1" x14ac:dyDescent="0.2">
      <c r="A179" s="157"/>
      <c r="B179" s="158"/>
      <c r="C179" s="156"/>
      <c r="D179" s="156"/>
      <c r="E179" s="159"/>
      <c r="F179" s="1"/>
    </row>
    <row r="180" spans="1:6" s="89" customFormat="1" x14ac:dyDescent="0.2">
      <c r="A180" s="157"/>
      <c r="B180" s="158"/>
      <c r="C180" s="156"/>
      <c r="D180" s="156"/>
      <c r="E180" s="159"/>
      <c r="F180" s="1"/>
    </row>
    <row r="181" spans="1:6" s="89" customFormat="1" x14ac:dyDescent="0.2">
      <c r="A181" s="157"/>
      <c r="B181" s="158"/>
      <c r="C181" s="156"/>
      <c r="D181" s="156"/>
      <c r="E181" s="159"/>
      <c r="F181" s="1"/>
    </row>
    <row r="182" spans="1:6" s="89" customFormat="1" hidden="1" x14ac:dyDescent="0.2">
      <c r="A182" s="114"/>
      <c r="B182" s="111"/>
      <c r="C182" s="112"/>
      <c r="D182" s="112"/>
      <c r="E182" s="113"/>
      <c r="F182" s="1"/>
    </row>
    <row r="183" spans="1:6" ht="19.5" customHeight="1" x14ac:dyDescent="0.2">
      <c r="A183" s="128" t="s">
        <v>155</v>
      </c>
      <c r="B183" s="129">
        <f>SUM(B35:B182)</f>
        <v>19096.220000000008</v>
      </c>
      <c r="C183" s="130" t="str">
        <f>IF(SUBTOTAL(3,B35:B182)=SUBTOTAL(103,B35:B182),'Summary and sign-off'!$A$47,'Summary and sign-off'!$A$48)</f>
        <v>Check - there are no hidden rows with data</v>
      </c>
      <c r="D183" s="168" t="str">
        <f>IF('Summary and sign-off'!F55='Summary and sign-off'!F53,'Summary and sign-off'!A50,'Summary and sign-off'!A49)</f>
        <v>Check - each entry provides sufficient information</v>
      </c>
      <c r="E183" s="168"/>
      <c r="F183" s="48"/>
    </row>
    <row r="184" spans="1:6" ht="10.5" customHeight="1" x14ac:dyDescent="0.2">
      <c r="A184" s="29"/>
      <c r="B184" s="24"/>
      <c r="C184" s="29"/>
      <c r="D184" s="29"/>
      <c r="E184" s="29"/>
      <c r="F184" s="29"/>
    </row>
    <row r="185" spans="1:6" ht="24.75" customHeight="1" x14ac:dyDescent="0.2">
      <c r="A185" s="169" t="s">
        <v>44</v>
      </c>
      <c r="B185" s="169"/>
      <c r="C185" s="169"/>
      <c r="D185" s="169"/>
      <c r="E185" s="169"/>
      <c r="F185" s="48"/>
    </row>
    <row r="186" spans="1:6" ht="27" customHeight="1" x14ac:dyDescent="0.2">
      <c r="A186" s="37" t="s">
        <v>49</v>
      </c>
      <c r="B186" s="37" t="s">
        <v>31</v>
      </c>
      <c r="C186" s="37" t="s">
        <v>147</v>
      </c>
      <c r="D186" s="37" t="s">
        <v>88</v>
      </c>
      <c r="E186" s="37" t="s">
        <v>76</v>
      </c>
      <c r="F186" s="51"/>
    </row>
    <row r="187" spans="1:6" s="89" customFormat="1" hidden="1" x14ac:dyDescent="0.2">
      <c r="A187" s="114"/>
      <c r="B187" s="111"/>
      <c r="C187" s="112"/>
      <c r="D187" s="112"/>
      <c r="E187" s="113"/>
      <c r="F187" s="1"/>
    </row>
    <row r="188" spans="1:6" s="89" customFormat="1" x14ac:dyDescent="0.2">
      <c r="A188" s="157">
        <v>43286</v>
      </c>
      <c r="B188" s="158">
        <v>7.83</v>
      </c>
      <c r="C188" s="156" t="s">
        <v>196</v>
      </c>
      <c r="D188" s="156" t="s">
        <v>321</v>
      </c>
      <c r="E188" s="159"/>
      <c r="F188" s="1"/>
    </row>
    <row r="189" spans="1:6" s="89" customFormat="1" x14ac:dyDescent="0.2">
      <c r="A189" s="157">
        <v>43293</v>
      </c>
      <c r="B189" s="158">
        <v>12.24</v>
      </c>
      <c r="C189" s="156" t="s">
        <v>197</v>
      </c>
      <c r="D189" s="156" t="s">
        <v>198</v>
      </c>
      <c r="E189" s="159"/>
      <c r="F189" s="1"/>
    </row>
    <row r="190" spans="1:6" s="89" customFormat="1" x14ac:dyDescent="0.2">
      <c r="A190" s="157">
        <v>43293</v>
      </c>
      <c r="B190" s="158">
        <v>14.73</v>
      </c>
      <c r="C190" s="156" t="s">
        <v>199</v>
      </c>
      <c r="D190" s="156" t="s">
        <v>200</v>
      </c>
      <c r="E190" s="159"/>
      <c r="F190" s="1"/>
    </row>
    <row r="191" spans="1:6" s="89" customFormat="1" x14ac:dyDescent="0.2">
      <c r="A191" s="157">
        <v>43328</v>
      </c>
      <c r="B191" s="158">
        <v>11.38</v>
      </c>
      <c r="C191" s="156" t="s">
        <v>362</v>
      </c>
      <c r="D191" s="156" t="s">
        <v>361</v>
      </c>
      <c r="E191" s="159"/>
      <c r="F191" s="1"/>
    </row>
    <row r="192" spans="1:6" s="89" customFormat="1" x14ac:dyDescent="0.2">
      <c r="A192" s="157">
        <v>43346</v>
      </c>
      <c r="B192" s="158">
        <v>14.83</v>
      </c>
      <c r="C192" s="156" t="s">
        <v>397</v>
      </c>
      <c r="D192" s="156" t="s">
        <v>363</v>
      </c>
      <c r="E192" s="159"/>
      <c r="F192" s="1"/>
    </row>
    <row r="193" spans="1:6" s="89" customFormat="1" x14ac:dyDescent="0.2">
      <c r="A193" s="157">
        <v>43368</v>
      </c>
      <c r="B193" s="158">
        <v>11.19</v>
      </c>
      <c r="C193" s="156" t="s">
        <v>398</v>
      </c>
      <c r="D193" s="156" t="s">
        <v>247</v>
      </c>
      <c r="E193" s="159"/>
      <c r="F193" s="1"/>
    </row>
    <row r="194" spans="1:6" s="89" customFormat="1" x14ac:dyDescent="0.2">
      <c r="A194" s="157">
        <v>43368</v>
      </c>
      <c r="B194" s="158">
        <v>12.91</v>
      </c>
      <c r="C194" s="156" t="s">
        <v>399</v>
      </c>
      <c r="D194" s="156" t="s">
        <v>248</v>
      </c>
      <c r="E194" s="159"/>
      <c r="F194" s="1"/>
    </row>
    <row r="195" spans="1:6" s="89" customFormat="1" x14ac:dyDescent="0.2">
      <c r="A195" s="157">
        <v>43447</v>
      </c>
      <c r="B195" s="158">
        <v>21.53</v>
      </c>
      <c r="C195" s="156" t="s">
        <v>364</v>
      </c>
      <c r="D195" s="156" t="s">
        <v>269</v>
      </c>
      <c r="E195" s="159"/>
      <c r="F195" s="1"/>
    </row>
    <row r="196" spans="1:6" s="89" customFormat="1" x14ac:dyDescent="0.2">
      <c r="A196" s="157">
        <v>43493</v>
      </c>
      <c r="B196" s="158">
        <v>12.63</v>
      </c>
      <c r="C196" s="156" t="s">
        <v>365</v>
      </c>
      <c r="D196" s="156" t="s">
        <v>282</v>
      </c>
      <c r="E196" s="159"/>
      <c r="F196" s="1"/>
    </row>
    <row r="197" spans="1:6" s="89" customFormat="1" x14ac:dyDescent="0.2">
      <c r="A197" s="157">
        <v>43636</v>
      </c>
      <c r="B197" s="158">
        <v>14.34</v>
      </c>
      <c r="C197" s="156" t="s">
        <v>366</v>
      </c>
      <c r="D197" s="156" t="s">
        <v>344</v>
      </c>
      <c r="E197" s="159"/>
      <c r="F197" s="1"/>
    </row>
    <row r="198" spans="1:6" s="89" customFormat="1" x14ac:dyDescent="0.2">
      <c r="A198" s="157"/>
      <c r="B198" s="158"/>
      <c r="C198" s="156"/>
      <c r="D198" s="156"/>
      <c r="E198" s="159"/>
      <c r="F198" s="1"/>
    </row>
    <row r="199" spans="1:6" s="89" customFormat="1" x14ac:dyDescent="0.2">
      <c r="A199" s="157"/>
      <c r="B199" s="158"/>
      <c r="C199" s="156"/>
      <c r="D199" s="156"/>
      <c r="E199" s="159"/>
      <c r="F199" s="1"/>
    </row>
    <row r="200" spans="1:6" s="89" customFormat="1" x14ac:dyDescent="0.2">
      <c r="A200" s="157"/>
      <c r="B200" s="158"/>
      <c r="C200" s="156"/>
      <c r="D200" s="156"/>
      <c r="E200" s="159"/>
      <c r="F200" s="1"/>
    </row>
    <row r="201" spans="1:6" s="89" customFormat="1" x14ac:dyDescent="0.2">
      <c r="A201" s="157"/>
      <c r="B201" s="158"/>
      <c r="C201" s="156"/>
      <c r="D201" s="156"/>
      <c r="E201" s="159"/>
      <c r="F201" s="1"/>
    </row>
    <row r="202" spans="1:6" s="89" customFormat="1" hidden="1" x14ac:dyDescent="0.2">
      <c r="A202" s="114"/>
      <c r="B202" s="111"/>
      <c r="C202" s="112"/>
      <c r="D202" s="112"/>
      <c r="E202" s="113"/>
      <c r="F202" s="1"/>
    </row>
    <row r="203" spans="1:6" ht="19.5" customHeight="1" x14ac:dyDescent="0.2">
      <c r="A203" s="128" t="s">
        <v>152</v>
      </c>
      <c r="B203" s="129">
        <f>SUM(B187:B202)</f>
        <v>133.60999999999999</v>
      </c>
      <c r="C203" s="130" t="str">
        <f>IF(SUBTOTAL(3,B187:B202)=SUBTOTAL(103,B187:B202),'Summary and sign-off'!$A$47,'Summary and sign-off'!$A$48)</f>
        <v>Check - there are no hidden rows with data</v>
      </c>
      <c r="D203" s="168" t="str">
        <f>IF('Summary and sign-off'!F56='Summary and sign-off'!F53,'Summary and sign-off'!A50,'Summary and sign-off'!A49)</f>
        <v>Check - each entry provides sufficient information</v>
      </c>
      <c r="E203" s="168"/>
      <c r="F203" s="48"/>
    </row>
    <row r="204" spans="1:6" ht="10.5" customHeight="1" x14ac:dyDescent="0.2">
      <c r="A204" s="29"/>
      <c r="B204" s="97"/>
      <c r="C204" s="24"/>
      <c r="D204" s="29"/>
      <c r="E204" s="29"/>
      <c r="F204" s="29"/>
    </row>
    <row r="205" spans="1:6" ht="34.5" customHeight="1" x14ac:dyDescent="0.2">
      <c r="A205" s="52" t="s">
        <v>1</v>
      </c>
      <c r="B205" s="98">
        <f>B31+B183+B203</f>
        <v>40403.920000000013</v>
      </c>
      <c r="C205" s="53"/>
      <c r="D205" s="53"/>
      <c r="E205" s="53"/>
      <c r="F205" s="28"/>
    </row>
    <row r="206" spans="1:6" x14ac:dyDescent="0.2">
      <c r="A206" s="29"/>
      <c r="B206" s="24"/>
      <c r="C206" s="29"/>
      <c r="D206" s="29"/>
      <c r="E206" s="29"/>
      <c r="F206" s="29"/>
    </row>
    <row r="207" spans="1:6" x14ac:dyDescent="0.2">
      <c r="A207" s="54" t="s">
        <v>8</v>
      </c>
      <c r="B207" s="27"/>
      <c r="C207" s="28"/>
      <c r="D207" s="28"/>
      <c r="E207" s="28"/>
      <c r="F207" s="29"/>
    </row>
    <row r="208" spans="1:6" ht="12.6" customHeight="1" x14ac:dyDescent="0.2">
      <c r="A208" s="25" t="s">
        <v>50</v>
      </c>
      <c r="B208" s="55"/>
      <c r="C208" s="55"/>
      <c r="D208" s="34"/>
      <c r="E208" s="34"/>
      <c r="F208" s="29"/>
    </row>
    <row r="209" spans="1:6" ht="12.95" customHeight="1" x14ac:dyDescent="0.2">
      <c r="A209" s="33" t="s">
        <v>156</v>
      </c>
      <c r="B209" s="29"/>
      <c r="C209" s="34"/>
      <c r="D209" s="29"/>
      <c r="E209" s="34"/>
      <c r="F209" s="29"/>
    </row>
    <row r="210" spans="1:6" x14ac:dyDescent="0.2">
      <c r="A210" s="33" t="s">
        <v>149</v>
      </c>
      <c r="B210" s="34"/>
      <c r="C210" s="34"/>
      <c r="D210" s="34"/>
      <c r="E210" s="56"/>
      <c r="F210" s="48"/>
    </row>
    <row r="211" spans="1:6" x14ac:dyDescent="0.2">
      <c r="A211" s="25" t="s">
        <v>157</v>
      </c>
      <c r="B211" s="27"/>
      <c r="C211" s="28"/>
      <c r="D211" s="28"/>
      <c r="E211" s="28"/>
      <c r="F211" s="29"/>
    </row>
    <row r="212" spans="1:6" ht="12.95" customHeight="1" x14ac:dyDescent="0.2">
      <c r="A212" s="33" t="s">
        <v>148</v>
      </c>
      <c r="B212" s="29"/>
      <c r="C212" s="34"/>
      <c r="D212" s="29"/>
      <c r="E212" s="34"/>
      <c r="F212" s="29"/>
    </row>
    <row r="213" spans="1:6" x14ac:dyDescent="0.2">
      <c r="A213" s="33" t="s">
        <v>153</v>
      </c>
      <c r="B213" s="34"/>
      <c r="C213" s="34"/>
      <c r="D213" s="34"/>
      <c r="E213" s="56"/>
      <c r="F213" s="48"/>
    </row>
    <row r="214" spans="1:6" x14ac:dyDescent="0.2">
      <c r="A214" s="38" t="s">
        <v>165</v>
      </c>
      <c r="B214" s="38"/>
      <c r="C214" s="38"/>
      <c r="D214" s="38"/>
      <c r="E214" s="56"/>
      <c r="F214" s="48"/>
    </row>
    <row r="215" spans="1:6" x14ac:dyDescent="0.2">
      <c r="A215" s="42"/>
      <c r="B215" s="29"/>
      <c r="C215" s="29"/>
      <c r="D215" s="29"/>
      <c r="E215" s="48"/>
      <c r="F215" s="48"/>
    </row>
    <row r="216" spans="1:6" hidden="1" x14ac:dyDescent="0.2">
      <c r="A216" s="42"/>
      <c r="B216" s="29"/>
      <c r="C216" s="29"/>
      <c r="D216" s="29"/>
      <c r="E216" s="48"/>
      <c r="F216" s="48"/>
    </row>
    <row r="217" spans="1:6" hidden="1" x14ac:dyDescent="0.2"/>
    <row r="218" spans="1:6" hidden="1" x14ac:dyDescent="0.2"/>
    <row r="219" spans="1:6" hidden="1" x14ac:dyDescent="0.2"/>
    <row r="220" spans="1:6" hidden="1" x14ac:dyDescent="0.2"/>
    <row r="221" spans="1:6" ht="12.75" hidden="1" customHeight="1" x14ac:dyDescent="0.2"/>
    <row r="222" spans="1:6" hidden="1" x14ac:dyDescent="0.2"/>
    <row r="223" spans="1:6" hidden="1" x14ac:dyDescent="0.2"/>
    <row r="224" spans="1:6" hidden="1" x14ac:dyDescent="0.2">
      <c r="A224" s="57"/>
      <c r="B224" s="48"/>
      <c r="C224" s="48"/>
      <c r="D224" s="48"/>
      <c r="E224" s="48"/>
      <c r="F224" s="48"/>
    </row>
    <row r="225" spans="1:6" hidden="1" x14ac:dyDescent="0.2">
      <c r="A225" s="57"/>
      <c r="B225" s="48"/>
      <c r="C225" s="48"/>
      <c r="D225" s="48"/>
      <c r="E225" s="48"/>
      <c r="F225" s="48"/>
    </row>
    <row r="226" spans="1:6" hidden="1" x14ac:dyDescent="0.2">
      <c r="A226" s="57"/>
      <c r="B226" s="48"/>
      <c r="C226" s="48"/>
      <c r="D226" s="48"/>
      <c r="E226" s="48"/>
      <c r="F226" s="48"/>
    </row>
    <row r="227" spans="1:6" hidden="1" x14ac:dyDescent="0.2">
      <c r="A227" s="57"/>
      <c r="B227" s="48"/>
      <c r="C227" s="48"/>
      <c r="D227" s="48"/>
      <c r="E227" s="48"/>
      <c r="F227" s="48"/>
    </row>
    <row r="228" spans="1:6" hidden="1" x14ac:dyDescent="0.2">
      <c r="A228" s="57"/>
      <c r="B228" s="48"/>
      <c r="C228" s="48"/>
      <c r="D228" s="48"/>
      <c r="E228" s="48"/>
      <c r="F228" s="48"/>
    </row>
    <row r="229" spans="1:6" hidden="1" x14ac:dyDescent="0.2"/>
    <row r="230" spans="1:6" hidden="1" x14ac:dyDescent="0.2"/>
    <row r="231" spans="1:6" hidden="1" x14ac:dyDescent="0.2"/>
    <row r="232" spans="1:6" hidden="1" x14ac:dyDescent="0.2"/>
    <row r="233" spans="1:6" hidden="1" x14ac:dyDescent="0.2"/>
    <row r="234" spans="1:6" hidden="1" x14ac:dyDescent="0.2"/>
    <row r="235" spans="1:6" hidden="1" x14ac:dyDescent="0.2"/>
    <row r="236" spans="1:6" x14ac:dyDescent="0.2"/>
    <row r="237" spans="1:6" x14ac:dyDescent="0.2"/>
    <row r="238" spans="1:6" x14ac:dyDescent="0.2"/>
    <row r="239" spans="1:6" x14ac:dyDescent="0.2"/>
    <row r="240" spans="1:6"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sheetData>
  <sheetProtection sheet="1" formatCells="0" formatRows="0" insertColumns="0" insertRows="0" deleteRows="0"/>
  <mergeCells count="15">
    <mergeCell ref="B7:E7"/>
    <mergeCell ref="B5:E5"/>
    <mergeCell ref="D203:E203"/>
    <mergeCell ref="A1:E1"/>
    <mergeCell ref="A33:E33"/>
    <mergeCell ref="A185:E185"/>
    <mergeCell ref="B2:E2"/>
    <mergeCell ref="B3:E3"/>
    <mergeCell ref="B4:E4"/>
    <mergeCell ref="A8:E8"/>
    <mergeCell ref="A9:E9"/>
    <mergeCell ref="B6:E6"/>
    <mergeCell ref="D31:E31"/>
    <mergeCell ref="D183:E183"/>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87:A202 A12:A30 A35:A162 A163:A182">
      <formula1>$B$4</formula1>
      <formula2>$B$5</formula2>
    </dataValidation>
    <dataValidation allowBlank="1" showInputMessage="1" showErrorMessage="1" prompt="Insert additional rows as needed:_x000a_- 'right click' on a row number (left of screen)_x000a_- select 'Insert' (this will insert a row above it)" sqref="A186 A34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B187:B202 B12:B30 B35:B162 B163:B182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78"/>
  <sheetViews>
    <sheetView zoomScaleNormal="100" workbookViewId="0">
      <selection activeCell="C15" sqref="C15"/>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64" t="s">
        <v>6</v>
      </c>
      <c r="B1" s="164"/>
      <c r="C1" s="164"/>
      <c r="D1" s="164"/>
      <c r="E1" s="164"/>
      <c r="F1" s="40"/>
    </row>
    <row r="2" spans="1:6" ht="21" customHeight="1" x14ac:dyDescent="0.2">
      <c r="A2" s="4" t="s">
        <v>2</v>
      </c>
      <c r="B2" s="167" t="str">
        <f>'Summary and sign-off'!B2:F2</f>
        <v>Arts Council of New Zealand Toi aotearoa (Creative New Zealand)</v>
      </c>
      <c r="C2" s="167"/>
      <c r="D2" s="167"/>
      <c r="E2" s="167"/>
      <c r="F2" s="40"/>
    </row>
    <row r="3" spans="1:6" ht="21" customHeight="1" x14ac:dyDescent="0.2">
      <c r="A3" s="4" t="s">
        <v>3</v>
      </c>
      <c r="B3" s="167" t="str">
        <f>'Summary and sign-off'!B3:F3</f>
        <v>Stephen Wainwright</v>
      </c>
      <c r="C3" s="167"/>
      <c r="D3" s="167"/>
      <c r="E3" s="167"/>
      <c r="F3" s="40"/>
    </row>
    <row r="4" spans="1:6" ht="21" customHeight="1" x14ac:dyDescent="0.2">
      <c r="A4" s="4" t="s">
        <v>77</v>
      </c>
      <c r="B4" s="167">
        <f>'Summary and sign-off'!B4:F4</f>
        <v>43282</v>
      </c>
      <c r="C4" s="167"/>
      <c r="D4" s="167"/>
      <c r="E4" s="167"/>
      <c r="F4" s="40"/>
    </row>
    <row r="5" spans="1:6" ht="21" customHeight="1" x14ac:dyDescent="0.2">
      <c r="A5" s="4" t="s">
        <v>78</v>
      </c>
      <c r="B5" s="167">
        <f>'Summary and sign-off'!B5:F5</f>
        <v>43646</v>
      </c>
      <c r="C5" s="167"/>
      <c r="D5" s="167"/>
      <c r="E5" s="167"/>
      <c r="F5" s="40"/>
    </row>
    <row r="6" spans="1:6" ht="21" customHeight="1" x14ac:dyDescent="0.2">
      <c r="A6" s="4" t="s">
        <v>29</v>
      </c>
      <c r="B6" s="163" t="s">
        <v>28</v>
      </c>
      <c r="C6" s="163"/>
      <c r="D6" s="163"/>
      <c r="E6" s="163"/>
      <c r="F6" s="40"/>
    </row>
    <row r="7" spans="1:6" ht="21" customHeight="1" x14ac:dyDescent="0.2">
      <c r="A7" s="4" t="s">
        <v>104</v>
      </c>
      <c r="B7" s="163" t="s">
        <v>116</v>
      </c>
      <c r="C7" s="163"/>
      <c r="D7" s="163"/>
      <c r="E7" s="163"/>
      <c r="F7" s="40"/>
    </row>
    <row r="8" spans="1:6" ht="35.25" customHeight="1" x14ac:dyDescent="0.25">
      <c r="A8" s="177" t="s">
        <v>158</v>
      </c>
      <c r="B8" s="177"/>
      <c r="C8" s="178"/>
      <c r="D8" s="178"/>
      <c r="E8" s="178"/>
      <c r="F8" s="44"/>
    </row>
    <row r="9" spans="1:6" ht="35.25" customHeight="1" x14ac:dyDescent="0.25">
      <c r="A9" s="175" t="s">
        <v>135</v>
      </c>
      <c r="B9" s="176"/>
      <c r="C9" s="176"/>
      <c r="D9" s="176"/>
      <c r="E9" s="176"/>
      <c r="F9" s="44"/>
    </row>
    <row r="10" spans="1:6" ht="27" customHeight="1" x14ac:dyDescent="0.2">
      <c r="A10" s="37" t="s">
        <v>161</v>
      </c>
      <c r="B10" s="37" t="s">
        <v>31</v>
      </c>
      <c r="C10" s="37" t="s">
        <v>89</v>
      </c>
      <c r="D10" s="37" t="s">
        <v>87</v>
      </c>
      <c r="E10" s="37" t="s">
        <v>76</v>
      </c>
      <c r="F10" s="25"/>
    </row>
    <row r="11" spans="1:6" s="89" customFormat="1" hidden="1" x14ac:dyDescent="0.2">
      <c r="A11" s="110"/>
      <c r="B11" s="111"/>
      <c r="C11" s="116"/>
      <c r="D11" s="116"/>
      <c r="E11" s="117"/>
      <c r="F11" s="2"/>
    </row>
    <row r="12" spans="1:6" s="89" customFormat="1" x14ac:dyDescent="0.2">
      <c r="A12" s="114">
        <v>43306</v>
      </c>
      <c r="B12" s="111">
        <v>31.13</v>
      </c>
      <c r="C12" s="116" t="s">
        <v>400</v>
      </c>
      <c r="D12" s="116" t="s">
        <v>201</v>
      </c>
      <c r="E12" s="117" t="s">
        <v>386</v>
      </c>
      <c r="F12" s="2"/>
    </row>
    <row r="13" spans="1:6" s="89" customFormat="1" x14ac:dyDescent="0.2">
      <c r="A13" s="114">
        <v>43306</v>
      </c>
      <c r="B13" s="111">
        <v>18.23</v>
      </c>
      <c r="C13" s="116" t="s">
        <v>401</v>
      </c>
      <c r="D13" s="116" t="s">
        <v>202</v>
      </c>
      <c r="E13" s="117" t="s">
        <v>386</v>
      </c>
      <c r="F13" s="2"/>
    </row>
    <row r="14" spans="1:6" s="89" customFormat="1" ht="25.5" x14ac:dyDescent="0.2">
      <c r="A14" s="114">
        <v>43323</v>
      </c>
      <c r="B14" s="111">
        <v>97.83</v>
      </c>
      <c r="C14" s="116" t="s">
        <v>402</v>
      </c>
      <c r="D14" s="116" t="s">
        <v>203</v>
      </c>
      <c r="E14" s="117" t="s">
        <v>387</v>
      </c>
      <c r="F14" s="2"/>
    </row>
    <row r="15" spans="1:6" s="89" customFormat="1" ht="25.5" x14ac:dyDescent="0.2">
      <c r="A15" s="114">
        <v>43336</v>
      </c>
      <c r="B15" s="111">
        <v>33.479999999999997</v>
      </c>
      <c r="C15" s="116" t="s">
        <v>403</v>
      </c>
      <c r="D15" s="116" t="s">
        <v>201</v>
      </c>
      <c r="E15" s="117" t="s">
        <v>386</v>
      </c>
      <c r="F15" s="2"/>
    </row>
    <row r="16" spans="1:6" s="89" customFormat="1" x14ac:dyDescent="0.2">
      <c r="A16" s="114">
        <v>43342</v>
      </c>
      <c r="B16" s="111">
        <v>32.35</v>
      </c>
      <c r="C16" s="116" t="s">
        <v>404</v>
      </c>
      <c r="D16" s="116" t="s">
        <v>202</v>
      </c>
      <c r="E16" s="117" t="s">
        <v>384</v>
      </c>
      <c r="F16" s="2"/>
    </row>
    <row r="17" spans="1:6" s="89" customFormat="1" ht="25.5" x14ac:dyDescent="0.2">
      <c r="A17" s="114">
        <v>43343</v>
      </c>
      <c r="B17" s="111">
        <v>20.09</v>
      </c>
      <c r="C17" s="116" t="s">
        <v>405</v>
      </c>
      <c r="D17" s="116" t="s">
        <v>201</v>
      </c>
      <c r="E17" s="117" t="s">
        <v>384</v>
      </c>
      <c r="F17" s="2"/>
    </row>
    <row r="18" spans="1:6" s="89" customFormat="1" x14ac:dyDescent="0.2">
      <c r="A18" s="114">
        <v>43357</v>
      </c>
      <c r="B18" s="111">
        <v>49.22</v>
      </c>
      <c r="C18" s="116" t="s">
        <v>406</v>
      </c>
      <c r="D18" s="116" t="s">
        <v>202</v>
      </c>
      <c r="E18" s="117" t="s">
        <v>383</v>
      </c>
      <c r="F18" s="2"/>
    </row>
    <row r="19" spans="1:6" s="89" customFormat="1" ht="25.5" x14ac:dyDescent="0.2">
      <c r="A19" s="114">
        <v>43361</v>
      </c>
      <c r="B19" s="111">
        <v>66.09</v>
      </c>
      <c r="C19" s="116" t="s">
        <v>407</v>
      </c>
      <c r="D19" s="116" t="s">
        <v>253</v>
      </c>
      <c r="E19" s="117" t="s">
        <v>386</v>
      </c>
      <c r="F19" s="2"/>
    </row>
    <row r="20" spans="1:6" s="89" customFormat="1" x14ac:dyDescent="0.2">
      <c r="A20" s="114">
        <v>43362</v>
      </c>
      <c r="B20" s="111">
        <v>20.87</v>
      </c>
      <c r="C20" s="116" t="s">
        <v>408</v>
      </c>
      <c r="D20" s="116" t="s">
        <v>201</v>
      </c>
      <c r="E20" s="117" t="s">
        <v>386</v>
      </c>
      <c r="F20" s="2"/>
    </row>
    <row r="21" spans="1:6" s="89" customFormat="1" ht="25.5" x14ac:dyDescent="0.2">
      <c r="A21" s="114">
        <v>43362</v>
      </c>
      <c r="B21" s="111">
        <v>74.349999999999994</v>
      </c>
      <c r="C21" s="116" t="s">
        <v>409</v>
      </c>
      <c r="D21" s="116" t="s">
        <v>253</v>
      </c>
      <c r="E21" s="117" t="s">
        <v>386</v>
      </c>
      <c r="F21" s="2"/>
    </row>
    <row r="22" spans="1:6" s="89" customFormat="1" x14ac:dyDescent="0.2">
      <c r="A22" s="114">
        <v>43367</v>
      </c>
      <c r="B22" s="111">
        <v>17.22</v>
      </c>
      <c r="C22" s="116" t="s">
        <v>410</v>
      </c>
      <c r="D22" s="116" t="s">
        <v>202</v>
      </c>
      <c r="E22" s="117" t="s">
        <v>383</v>
      </c>
      <c r="F22" s="2"/>
    </row>
    <row r="23" spans="1:6" s="89" customFormat="1" ht="25.5" x14ac:dyDescent="0.2">
      <c r="A23" s="114">
        <v>43396</v>
      </c>
      <c r="B23" s="111">
        <v>30.87</v>
      </c>
      <c r="C23" s="116" t="s">
        <v>411</v>
      </c>
      <c r="D23" s="116" t="s">
        <v>202</v>
      </c>
      <c r="E23" s="117" t="s">
        <v>383</v>
      </c>
      <c r="F23" s="2"/>
    </row>
    <row r="24" spans="1:6" s="89" customFormat="1" x14ac:dyDescent="0.2">
      <c r="A24" s="114">
        <v>43410</v>
      </c>
      <c r="B24" s="111">
        <v>76.52</v>
      </c>
      <c r="C24" s="116" t="s">
        <v>412</v>
      </c>
      <c r="D24" s="116" t="s">
        <v>202</v>
      </c>
      <c r="E24" s="117" t="s">
        <v>383</v>
      </c>
      <c r="F24" s="2"/>
    </row>
    <row r="25" spans="1:6" s="89" customFormat="1" x14ac:dyDescent="0.2">
      <c r="A25" s="114">
        <v>43419</v>
      </c>
      <c r="B25" s="111">
        <v>27.83</v>
      </c>
      <c r="C25" s="116" t="s">
        <v>413</v>
      </c>
      <c r="D25" s="116" t="s">
        <v>201</v>
      </c>
      <c r="E25" s="117" t="s">
        <v>384</v>
      </c>
      <c r="F25" s="2"/>
    </row>
    <row r="26" spans="1:6" s="89" customFormat="1" ht="25.5" x14ac:dyDescent="0.2">
      <c r="A26" s="114">
        <v>43431</v>
      </c>
      <c r="B26" s="111">
        <v>65.22</v>
      </c>
      <c r="C26" s="116" t="s">
        <v>414</v>
      </c>
      <c r="D26" s="116" t="s">
        <v>274</v>
      </c>
      <c r="E26" s="117" t="s">
        <v>384</v>
      </c>
      <c r="F26" s="2"/>
    </row>
    <row r="27" spans="1:6" s="89" customFormat="1" ht="25.5" x14ac:dyDescent="0.2">
      <c r="A27" s="114">
        <v>43439</v>
      </c>
      <c r="B27" s="111">
        <v>76.959999999999994</v>
      </c>
      <c r="C27" s="116" t="s">
        <v>415</v>
      </c>
      <c r="D27" s="116" t="s">
        <v>275</v>
      </c>
      <c r="E27" s="117" t="s">
        <v>386</v>
      </c>
      <c r="F27" s="2"/>
    </row>
    <row r="28" spans="1:6" s="89" customFormat="1" x14ac:dyDescent="0.2">
      <c r="A28" s="114">
        <v>43487</v>
      </c>
      <c r="B28" s="111">
        <v>11.83</v>
      </c>
      <c r="C28" s="116" t="s">
        <v>416</v>
      </c>
      <c r="D28" s="116" t="s">
        <v>202</v>
      </c>
      <c r="E28" s="117" t="s">
        <v>384</v>
      </c>
      <c r="F28" s="2"/>
    </row>
    <row r="29" spans="1:6" s="89" customFormat="1" ht="25.5" x14ac:dyDescent="0.2">
      <c r="A29" s="114">
        <v>43489</v>
      </c>
      <c r="B29" s="111">
        <v>16.09</v>
      </c>
      <c r="C29" s="116" t="s">
        <v>417</v>
      </c>
      <c r="D29" s="116" t="s">
        <v>287</v>
      </c>
      <c r="E29" s="117" t="s">
        <v>387</v>
      </c>
      <c r="F29" s="2"/>
    </row>
    <row r="30" spans="1:6" s="89" customFormat="1" ht="25.5" x14ac:dyDescent="0.2">
      <c r="A30" s="114">
        <v>43490</v>
      </c>
      <c r="B30" s="111">
        <v>31.3</v>
      </c>
      <c r="C30" s="116" t="s">
        <v>418</v>
      </c>
      <c r="D30" s="116" t="s">
        <v>287</v>
      </c>
      <c r="E30" s="117" t="s">
        <v>387</v>
      </c>
      <c r="F30" s="2"/>
    </row>
    <row r="31" spans="1:6" s="89" customFormat="1" x14ac:dyDescent="0.2">
      <c r="A31" s="114">
        <v>43495</v>
      </c>
      <c r="B31" s="111">
        <v>93.04</v>
      </c>
      <c r="C31" s="116" t="s">
        <v>419</v>
      </c>
      <c r="D31" s="116" t="s">
        <v>253</v>
      </c>
      <c r="E31" s="117" t="s">
        <v>383</v>
      </c>
      <c r="F31" s="2"/>
    </row>
    <row r="32" spans="1:6" s="89" customFormat="1" x14ac:dyDescent="0.2">
      <c r="A32" s="114">
        <v>43501</v>
      </c>
      <c r="B32" s="111">
        <v>7.3</v>
      </c>
      <c r="C32" s="116" t="s">
        <v>420</v>
      </c>
      <c r="D32" s="116" t="s">
        <v>286</v>
      </c>
      <c r="E32" s="117" t="s">
        <v>383</v>
      </c>
      <c r="F32" s="2"/>
    </row>
    <row r="33" spans="1:6" s="89" customFormat="1" ht="25.5" x14ac:dyDescent="0.2">
      <c r="A33" s="114">
        <v>43508</v>
      </c>
      <c r="B33" s="111">
        <v>45.3</v>
      </c>
      <c r="C33" s="116" t="s">
        <v>421</v>
      </c>
      <c r="D33" s="116" t="s">
        <v>201</v>
      </c>
      <c r="E33" s="117" t="s">
        <v>386</v>
      </c>
      <c r="F33" s="2"/>
    </row>
    <row r="34" spans="1:6" s="89" customFormat="1" x14ac:dyDescent="0.2">
      <c r="A34" s="114">
        <v>43508</v>
      </c>
      <c r="B34" s="111">
        <v>72.17</v>
      </c>
      <c r="C34" s="116" t="s">
        <v>422</v>
      </c>
      <c r="D34" s="116" t="s">
        <v>253</v>
      </c>
      <c r="E34" s="117" t="s">
        <v>383</v>
      </c>
      <c r="F34" s="2"/>
    </row>
    <row r="35" spans="1:6" s="89" customFormat="1" x14ac:dyDescent="0.2">
      <c r="A35" s="114">
        <v>43514</v>
      </c>
      <c r="B35" s="111">
        <v>24</v>
      </c>
      <c r="C35" s="116" t="s">
        <v>423</v>
      </c>
      <c r="D35" s="116" t="s">
        <v>201</v>
      </c>
      <c r="E35" s="117" t="s">
        <v>383</v>
      </c>
      <c r="F35" s="2"/>
    </row>
    <row r="36" spans="1:6" s="89" customFormat="1" ht="25.5" x14ac:dyDescent="0.2">
      <c r="A36" s="114">
        <v>43523</v>
      </c>
      <c r="B36" s="111">
        <v>45.13</v>
      </c>
      <c r="C36" s="116" t="s">
        <v>424</v>
      </c>
      <c r="D36" s="116" t="s">
        <v>313</v>
      </c>
      <c r="E36" s="117" t="s">
        <v>390</v>
      </c>
      <c r="F36" s="2"/>
    </row>
    <row r="37" spans="1:6" s="89" customFormat="1" x14ac:dyDescent="0.2">
      <c r="A37" s="114">
        <v>43525</v>
      </c>
      <c r="B37" s="111">
        <v>6.96</v>
      </c>
      <c r="C37" s="116" t="s">
        <v>425</v>
      </c>
      <c r="D37" s="116" t="s">
        <v>286</v>
      </c>
      <c r="E37" s="117" t="s">
        <v>383</v>
      </c>
      <c r="F37" s="2"/>
    </row>
    <row r="38" spans="1:6" s="89" customFormat="1" ht="25.5" x14ac:dyDescent="0.2">
      <c r="A38" s="114">
        <v>43532</v>
      </c>
      <c r="B38" s="111">
        <v>24.26</v>
      </c>
      <c r="C38" s="116" t="s">
        <v>426</v>
      </c>
      <c r="D38" s="116" t="s">
        <v>202</v>
      </c>
      <c r="E38" s="117" t="s">
        <v>386</v>
      </c>
      <c r="F38" s="2"/>
    </row>
    <row r="39" spans="1:6" s="89" customFormat="1" x14ac:dyDescent="0.2">
      <c r="A39" s="114">
        <v>43539</v>
      </c>
      <c r="B39" s="111">
        <v>13.04</v>
      </c>
      <c r="C39" s="116" t="s">
        <v>427</v>
      </c>
      <c r="D39" s="116" t="s">
        <v>286</v>
      </c>
      <c r="E39" s="117" t="s">
        <v>383</v>
      </c>
      <c r="F39" s="2"/>
    </row>
    <row r="40" spans="1:6" s="89" customFormat="1" ht="25.5" x14ac:dyDescent="0.2">
      <c r="A40" s="114">
        <v>43543</v>
      </c>
      <c r="B40" s="111">
        <v>12.17</v>
      </c>
      <c r="C40" s="116" t="s">
        <v>432</v>
      </c>
      <c r="D40" s="116" t="s">
        <v>201</v>
      </c>
      <c r="E40" s="117" t="s">
        <v>383</v>
      </c>
      <c r="F40" s="2"/>
    </row>
    <row r="41" spans="1:6" s="89" customFormat="1" ht="25.5" x14ac:dyDescent="0.2">
      <c r="A41" s="114">
        <v>43549</v>
      </c>
      <c r="B41" s="111">
        <v>50.61</v>
      </c>
      <c r="C41" s="116" t="s">
        <v>428</v>
      </c>
      <c r="D41" s="116" t="s">
        <v>201</v>
      </c>
      <c r="E41" s="117" t="s">
        <v>386</v>
      </c>
      <c r="F41" s="2"/>
    </row>
    <row r="42" spans="1:6" s="89" customFormat="1" ht="25.5" x14ac:dyDescent="0.2">
      <c r="A42" s="114">
        <v>43550</v>
      </c>
      <c r="B42" s="111">
        <v>47.39</v>
      </c>
      <c r="C42" s="116" t="s">
        <v>429</v>
      </c>
      <c r="D42" s="116" t="s">
        <v>202</v>
      </c>
      <c r="E42" s="117" t="s">
        <v>386</v>
      </c>
      <c r="F42" s="2"/>
    </row>
    <row r="43" spans="1:6" s="89" customFormat="1" ht="25.5" x14ac:dyDescent="0.2">
      <c r="A43" s="114">
        <v>43573</v>
      </c>
      <c r="B43" s="111">
        <v>52.87</v>
      </c>
      <c r="C43" s="116" t="s">
        <v>430</v>
      </c>
      <c r="D43" s="116" t="s">
        <v>202</v>
      </c>
      <c r="E43" s="117" t="s">
        <v>383</v>
      </c>
      <c r="F43" s="2"/>
    </row>
    <row r="44" spans="1:6" s="89" customFormat="1" x14ac:dyDescent="0.2">
      <c r="A44" s="114">
        <v>43585</v>
      </c>
      <c r="B44" s="111">
        <v>26.87</v>
      </c>
      <c r="C44" s="116" t="s">
        <v>431</v>
      </c>
      <c r="D44" s="116" t="s">
        <v>202</v>
      </c>
      <c r="E44" s="117" t="s">
        <v>383</v>
      </c>
      <c r="F44" s="2"/>
    </row>
    <row r="45" spans="1:6" s="89" customFormat="1" ht="25.5" x14ac:dyDescent="0.2">
      <c r="A45" s="114">
        <v>43643</v>
      </c>
      <c r="B45" s="111">
        <v>42.61</v>
      </c>
      <c r="C45" s="116" t="s">
        <v>428</v>
      </c>
      <c r="D45" s="116" t="s">
        <v>201</v>
      </c>
      <c r="E45" s="117" t="s">
        <v>386</v>
      </c>
      <c r="F45" s="2"/>
    </row>
    <row r="46" spans="1:6" s="89" customFormat="1" x14ac:dyDescent="0.2">
      <c r="A46" s="114"/>
      <c r="B46" s="111"/>
      <c r="C46" s="116"/>
      <c r="D46" s="116"/>
      <c r="E46" s="117"/>
      <c r="F46" s="2"/>
    </row>
    <row r="47" spans="1:6" s="89" customFormat="1" x14ac:dyDescent="0.2">
      <c r="A47" s="114"/>
      <c r="B47" s="111"/>
      <c r="C47" s="116"/>
      <c r="D47" s="116"/>
      <c r="E47" s="117"/>
      <c r="F47" s="2"/>
    </row>
    <row r="48" spans="1:6" s="89" customFormat="1" ht="11.25" hidden="1" customHeight="1" x14ac:dyDescent="0.2">
      <c r="A48" s="110"/>
      <c r="B48" s="111"/>
      <c r="C48" s="116"/>
      <c r="D48" s="116"/>
      <c r="E48" s="117"/>
      <c r="F48" s="2"/>
    </row>
    <row r="49" spans="1:6" ht="34.5" customHeight="1" x14ac:dyDescent="0.2">
      <c r="A49" s="90" t="s">
        <v>129</v>
      </c>
      <c r="B49" s="102">
        <f>SUM(B11:B48)</f>
        <v>1361.1999999999998</v>
      </c>
      <c r="C49" s="123" t="str">
        <f>IF(SUBTOTAL(3,B11:B48)=SUBTOTAL(103,B11:B48),'Summary and sign-off'!$A$47,'Summary and sign-off'!$A$48)</f>
        <v>Check - there are no hidden rows with data</v>
      </c>
      <c r="D49" s="168" t="str">
        <f>IF('Summary and sign-off'!F57='Summary and sign-off'!F53,'Summary and sign-off'!A50,'Summary and sign-off'!A49)</f>
        <v>Check - each entry provides sufficient information</v>
      </c>
      <c r="E49" s="168"/>
      <c r="F49" s="2"/>
    </row>
    <row r="50" spans="1:6" x14ac:dyDescent="0.2">
      <c r="A50" s="23"/>
      <c r="B50" s="22"/>
      <c r="C50" s="22"/>
      <c r="D50" s="22"/>
      <c r="E50" s="22"/>
      <c r="F50" s="40"/>
    </row>
    <row r="51" spans="1:6" x14ac:dyDescent="0.2">
      <c r="A51" s="23" t="s">
        <v>8</v>
      </c>
      <c r="B51" s="24"/>
      <c r="C51" s="29"/>
      <c r="D51" s="22"/>
      <c r="E51" s="22"/>
      <c r="F51" s="40"/>
    </row>
    <row r="52" spans="1:6" ht="12.75" customHeight="1" x14ac:dyDescent="0.2">
      <c r="A52" s="25" t="s">
        <v>160</v>
      </c>
      <c r="B52" s="25"/>
      <c r="C52" s="25"/>
      <c r="D52" s="25"/>
      <c r="E52" s="25"/>
      <c r="F52" s="40"/>
    </row>
    <row r="53" spans="1:6" x14ac:dyDescent="0.2">
      <c r="A53" s="25" t="s">
        <v>159</v>
      </c>
      <c r="B53" s="33"/>
      <c r="C53" s="45"/>
      <c r="D53" s="46"/>
      <c r="E53" s="46"/>
      <c r="F53" s="40"/>
    </row>
    <row r="54" spans="1:6" x14ac:dyDescent="0.2">
      <c r="A54" s="25" t="s">
        <v>157</v>
      </c>
      <c r="B54" s="27"/>
      <c r="C54" s="28"/>
      <c r="D54" s="28"/>
      <c r="E54" s="28"/>
      <c r="F54" s="29"/>
    </row>
    <row r="55" spans="1:6" x14ac:dyDescent="0.2">
      <c r="A55" s="33" t="s">
        <v>13</v>
      </c>
      <c r="B55" s="33"/>
      <c r="C55" s="45"/>
      <c r="D55" s="45"/>
      <c r="E55" s="45"/>
      <c r="F55" s="40"/>
    </row>
    <row r="56" spans="1:6" ht="12.75" customHeight="1" x14ac:dyDescent="0.2">
      <c r="A56" s="33" t="s">
        <v>166</v>
      </c>
      <c r="B56" s="33"/>
      <c r="C56" s="47"/>
      <c r="D56" s="47"/>
      <c r="E56" s="35"/>
      <c r="F56" s="40"/>
    </row>
    <row r="57" spans="1:6" x14ac:dyDescent="0.2">
      <c r="A57" s="22"/>
      <c r="B57" s="22"/>
      <c r="C57" s="22"/>
      <c r="D57" s="22"/>
      <c r="E57" s="22"/>
      <c r="F57" s="40"/>
    </row>
    <row r="58" spans="1:6" hidden="1" x14ac:dyDescent="0.2"/>
    <row r="59" spans="1:6" hidden="1" x14ac:dyDescent="0.2"/>
    <row r="60" spans="1:6" hidden="1" x14ac:dyDescent="0.2"/>
    <row r="61" spans="1:6" hidden="1" x14ac:dyDescent="0.2"/>
    <row r="62" spans="1:6" hidden="1" x14ac:dyDescent="0.2"/>
    <row r="63" spans="1:6" hidden="1" x14ac:dyDescent="0.2"/>
    <row r="64" spans="1:6"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x14ac:dyDescent="0.2"/>
    <row r="77" x14ac:dyDescent="0.2"/>
    <row r="78" x14ac:dyDescent="0.2"/>
  </sheetData>
  <sheetProtection sheet="1" formatCells="0" insertRows="0" deleteRows="0"/>
  <mergeCells count="10">
    <mergeCell ref="D49:E49"/>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48">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B11:B48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64" t="s">
        <v>6</v>
      </c>
      <c r="B1" s="164"/>
      <c r="C1" s="164"/>
      <c r="D1" s="164"/>
      <c r="E1" s="164"/>
      <c r="F1" s="26"/>
    </row>
    <row r="2" spans="1:6" ht="21" customHeight="1" x14ac:dyDescent="0.2">
      <c r="A2" s="4" t="s">
        <v>2</v>
      </c>
      <c r="B2" s="167" t="str">
        <f>'Summary and sign-off'!B2:F2</f>
        <v>Arts Council of New Zealand Toi aotearoa (Creative New Zealand)</v>
      </c>
      <c r="C2" s="167"/>
      <c r="D2" s="167"/>
      <c r="E2" s="167"/>
      <c r="F2" s="26"/>
    </row>
    <row r="3" spans="1:6" ht="21" customHeight="1" x14ac:dyDescent="0.2">
      <c r="A3" s="4" t="s">
        <v>3</v>
      </c>
      <c r="B3" s="167" t="str">
        <f>'Summary and sign-off'!B3:F3</f>
        <v>Stephen Wainwright</v>
      </c>
      <c r="C3" s="167"/>
      <c r="D3" s="167"/>
      <c r="E3" s="167"/>
      <c r="F3" s="26"/>
    </row>
    <row r="4" spans="1:6" ht="21" customHeight="1" x14ac:dyDescent="0.2">
      <c r="A4" s="4" t="s">
        <v>77</v>
      </c>
      <c r="B4" s="167">
        <f>'Summary and sign-off'!B4:F4</f>
        <v>43282</v>
      </c>
      <c r="C4" s="167"/>
      <c r="D4" s="167"/>
      <c r="E4" s="167"/>
      <c r="F4" s="26"/>
    </row>
    <row r="5" spans="1:6" ht="21" customHeight="1" x14ac:dyDescent="0.2">
      <c r="A5" s="4" t="s">
        <v>78</v>
      </c>
      <c r="B5" s="167">
        <f>'Summary and sign-off'!B5:F5</f>
        <v>43646</v>
      </c>
      <c r="C5" s="167"/>
      <c r="D5" s="167"/>
      <c r="E5" s="167"/>
      <c r="F5" s="26"/>
    </row>
    <row r="6" spans="1:6" ht="21" customHeight="1" x14ac:dyDescent="0.2">
      <c r="A6" s="4" t="s">
        <v>29</v>
      </c>
      <c r="B6" s="163" t="s">
        <v>28</v>
      </c>
      <c r="C6" s="163"/>
      <c r="D6" s="163"/>
      <c r="E6" s="163"/>
      <c r="F6" s="36"/>
    </row>
    <row r="7" spans="1:6" ht="21" customHeight="1" x14ac:dyDescent="0.2">
      <c r="A7" s="4" t="s">
        <v>104</v>
      </c>
      <c r="B7" s="163" t="s">
        <v>116</v>
      </c>
      <c r="C7" s="163"/>
      <c r="D7" s="163"/>
      <c r="E7" s="163"/>
      <c r="F7" s="36"/>
    </row>
    <row r="8" spans="1:6" ht="35.25" customHeight="1" x14ac:dyDescent="0.2">
      <c r="A8" s="171" t="s">
        <v>0</v>
      </c>
      <c r="B8" s="171"/>
      <c r="C8" s="178"/>
      <c r="D8" s="178"/>
      <c r="E8" s="178"/>
      <c r="F8" s="26"/>
    </row>
    <row r="9" spans="1:6" ht="35.25" customHeight="1" x14ac:dyDescent="0.2">
      <c r="A9" s="179" t="s">
        <v>127</v>
      </c>
      <c r="B9" s="180"/>
      <c r="C9" s="180"/>
      <c r="D9" s="180"/>
      <c r="E9" s="180"/>
      <c r="F9" s="26"/>
    </row>
    <row r="10" spans="1:6" ht="27" customHeight="1" x14ac:dyDescent="0.2">
      <c r="A10" s="37" t="s">
        <v>49</v>
      </c>
      <c r="B10" s="37" t="s">
        <v>31</v>
      </c>
      <c r="C10" s="37" t="s">
        <v>51</v>
      </c>
      <c r="D10" s="37" t="s">
        <v>162</v>
      </c>
      <c r="E10" s="37" t="s">
        <v>76</v>
      </c>
      <c r="F10" s="38"/>
    </row>
    <row r="11" spans="1:6" s="89" customFormat="1" hidden="1" x14ac:dyDescent="0.2">
      <c r="A11" s="110"/>
      <c r="B11" s="111"/>
      <c r="C11" s="116"/>
      <c r="D11" s="116"/>
      <c r="E11" s="117"/>
      <c r="F11" s="3"/>
    </row>
    <row r="12" spans="1:6" s="89" customFormat="1" x14ac:dyDescent="0.2">
      <c r="A12" s="114"/>
      <c r="B12" s="111"/>
      <c r="C12" s="116"/>
      <c r="D12" s="116"/>
      <c r="E12" s="117"/>
      <c r="F12" s="3"/>
    </row>
    <row r="13" spans="1:6" s="89" customFormat="1" x14ac:dyDescent="0.2">
      <c r="A13" s="114"/>
      <c r="B13" s="111"/>
      <c r="C13" s="116" t="s">
        <v>433</v>
      </c>
      <c r="D13" s="116"/>
      <c r="E13" s="117"/>
      <c r="F13" s="3"/>
    </row>
    <row r="14" spans="1:6" s="89" customFormat="1" x14ac:dyDescent="0.2">
      <c r="A14" s="114"/>
      <c r="B14" s="111"/>
      <c r="C14" s="116"/>
      <c r="D14" s="116"/>
      <c r="E14" s="117"/>
      <c r="F14" s="3"/>
    </row>
    <row r="15" spans="1:6" s="89" customFormat="1" x14ac:dyDescent="0.2">
      <c r="A15" s="114"/>
      <c r="B15" s="111"/>
      <c r="C15" s="116"/>
      <c r="D15" s="116"/>
      <c r="E15" s="117"/>
      <c r="F15" s="3"/>
    </row>
    <row r="16" spans="1:6" s="89" customFormat="1" x14ac:dyDescent="0.2">
      <c r="A16" s="114"/>
      <c r="B16" s="111"/>
      <c r="C16" s="116"/>
      <c r="D16" s="116"/>
      <c r="E16" s="117"/>
      <c r="F16" s="3"/>
    </row>
    <row r="17" spans="1:6" s="89" customFormat="1" x14ac:dyDescent="0.2">
      <c r="A17" s="114"/>
      <c r="B17" s="111"/>
      <c r="C17" s="116"/>
      <c r="D17" s="116"/>
      <c r="E17" s="117"/>
      <c r="F17" s="3"/>
    </row>
    <row r="18" spans="1:6" s="89" customFormat="1" x14ac:dyDescent="0.2">
      <c r="A18" s="114"/>
      <c r="B18" s="111"/>
      <c r="C18" s="116"/>
      <c r="D18" s="116"/>
      <c r="E18" s="117"/>
      <c r="F18" s="3"/>
    </row>
    <row r="19" spans="1:6" s="89" customFormat="1" x14ac:dyDescent="0.2">
      <c r="A19" s="114"/>
      <c r="B19" s="111"/>
      <c r="C19" s="116"/>
      <c r="D19" s="116"/>
      <c r="E19" s="117"/>
      <c r="F19" s="3"/>
    </row>
    <row r="20" spans="1:6" s="89" customFormat="1" x14ac:dyDescent="0.2">
      <c r="A20" s="114"/>
      <c r="B20" s="111"/>
      <c r="C20" s="116"/>
      <c r="D20" s="116"/>
      <c r="E20" s="117"/>
      <c r="F20" s="3"/>
    </row>
    <row r="21" spans="1:6" s="89" customFormat="1" x14ac:dyDescent="0.2">
      <c r="A21" s="114"/>
      <c r="B21" s="111"/>
      <c r="C21" s="116"/>
      <c r="D21" s="116"/>
      <c r="E21" s="117"/>
      <c r="F21" s="3"/>
    </row>
    <row r="22" spans="1:6" s="89" customFormat="1" x14ac:dyDescent="0.2">
      <c r="A22" s="110"/>
      <c r="B22" s="111"/>
      <c r="C22" s="116"/>
      <c r="D22" s="116"/>
      <c r="E22" s="117"/>
      <c r="F22" s="3"/>
    </row>
    <row r="23" spans="1:6" s="89" customFormat="1" x14ac:dyDescent="0.2">
      <c r="A23" s="110"/>
      <c r="B23" s="111"/>
      <c r="C23" s="116"/>
      <c r="D23" s="116"/>
      <c r="E23" s="117"/>
      <c r="F23" s="3"/>
    </row>
    <row r="24" spans="1:6" s="89" customFormat="1" hidden="1" x14ac:dyDescent="0.2">
      <c r="A24" s="110"/>
      <c r="B24" s="111"/>
      <c r="C24" s="116"/>
      <c r="D24" s="116"/>
      <c r="E24" s="117"/>
      <c r="F24" s="3"/>
    </row>
    <row r="25" spans="1:6" ht="34.5" customHeight="1" x14ac:dyDescent="0.2">
      <c r="A25" s="90" t="s">
        <v>136</v>
      </c>
      <c r="B25" s="102">
        <f>SUM(B11:B24)</f>
        <v>0</v>
      </c>
      <c r="C25" s="123" t="str">
        <f>IF(SUBTOTAL(3,B11:B24)=SUBTOTAL(103,B11:B24),'Summary and sign-off'!$A$47,'Summary and sign-off'!$A$48)</f>
        <v>Check - there are no hidden rows with data</v>
      </c>
      <c r="D25" s="168" t="str">
        <f>IF('Summary and sign-off'!F58='Summary and sign-off'!F53,'Summary and sign-off'!A50,'Summary and sign-off'!A49)</f>
        <v>Check - each entry provides sufficient information</v>
      </c>
      <c r="E25" s="168"/>
      <c r="F25" s="39"/>
    </row>
    <row r="26" spans="1:6" ht="14.1" customHeight="1" x14ac:dyDescent="0.2">
      <c r="A26" s="40"/>
      <c r="B26" s="29"/>
      <c r="C26" s="22"/>
      <c r="D26" s="22"/>
      <c r="E26" s="22"/>
      <c r="F26" s="26"/>
    </row>
    <row r="27" spans="1:6" x14ac:dyDescent="0.2">
      <c r="A27" s="23" t="s">
        <v>7</v>
      </c>
      <c r="B27" s="22"/>
      <c r="C27" s="22"/>
      <c r="D27" s="22"/>
      <c r="E27" s="22"/>
      <c r="F27" s="26"/>
    </row>
    <row r="28" spans="1:6" ht="12.6" customHeight="1" x14ac:dyDescent="0.2">
      <c r="A28" s="25" t="s">
        <v>50</v>
      </c>
      <c r="B28" s="22"/>
      <c r="C28" s="22"/>
      <c r="D28" s="22"/>
      <c r="E28" s="22"/>
      <c r="F28" s="26"/>
    </row>
    <row r="29" spans="1:6" x14ac:dyDescent="0.2">
      <c r="A29" s="25" t="s">
        <v>157</v>
      </c>
      <c r="B29" s="27"/>
      <c r="C29" s="28"/>
      <c r="D29" s="28"/>
      <c r="E29" s="28"/>
      <c r="F29" s="29"/>
    </row>
    <row r="30" spans="1:6" x14ac:dyDescent="0.2">
      <c r="A30" s="33" t="s">
        <v>13</v>
      </c>
      <c r="B30" s="34"/>
      <c r="C30" s="29"/>
      <c r="D30" s="29"/>
      <c r="E30" s="29"/>
      <c r="F30" s="29"/>
    </row>
    <row r="31" spans="1:6" ht="12.75" customHeight="1" x14ac:dyDescent="0.2">
      <c r="A31" s="33" t="s">
        <v>166</v>
      </c>
      <c r="B31" s="41"/>
      <c r="C31" s="35"/>
      <c r="D31" s="35"/>
      <c r="E31" s="35"/>
      <c r="F31" s="35"/>
    </row>
    <row r="32" spans="1:6" x14ac:dyDescent="0.2">
      <c r="A32" s="40"/>
      <c r="B32" s="42"/>
      <c r="C32" s="22"/>
      <c r="D32" s="22"/>
      <c r="E32" s="22"/>
      <c r="F32" s="40"/>
    </row>
    <row r="33" spans="1:6" hidden="1" x14ac:dyDescent="0.2">
      <c r="A33" s="22"/>
      <c r="B33" s="22"/>
      <c r="C33" s="22"/>
      <c r="D33" s="22"/>
      <c r="E33" s="40"/>
    </row>
    <row r="34" spans="1:6" ht="12.75" hidden="1" customHeight="1" x14ac:dyDescent="0.2"/>
    <row r="35" spans="1:6" hidden="1" x14ac:dyDescent="0.2">
      <c r="A35" s="43"/>
      <c r="B35" s="43"/>
      <c r="C35" s="43"/>
      <c r="D35" s="43"/>
      <c r="E35" s="43"/>
      <c r="F35" s="26"/>
    </row>
    <row r="36" spans="1:6" hidden="1" x14ac:dyDescent="0.2">
      <c r="A36" s="43"/>
      <c r="B36" s="43"/>
      <c r="C36" s="43"/>
      <c r="D36" s="43"/>
      <c r="E36" s="43"/>
      <c r="F36" s="26"/>
    </row>
    <row r="37" spans="1:6" hidden="1" x14ac:dyDescent="0.2">
      <c r="A37" s="43"/>
      <c r="B37" s="43"/>
      <c r="C37" s="43"/>
      <c r="D37" s="43"/>
      <c r="E37" s="43"/>
      <c r="F37" s="26"/>
    </row>
    <row r="38" spans="1:6" hidden="1" x14ac:dyDescent="0.2">
      <c r="A38" s="43"/>
      <c r="B38" s="43"/>
      <c r="C38" s="43"/>
      <c r="D38" s="43"/>
      <c r="E38" s="43"/>
      <c r="F38" s="26"/>
    </row>
    <row r="39" spans="1:6" hidden="1" x14ac:dyDescent="0.2">
      <c r="A39" s="43"/>
      <c r="B39" s="43"/>
      <c r="C39" s="43"/>
      <c r="D39" s="43"/>
      <c r="E39" s="43"/>
      <c r="F39" s="26"/>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activeCell="B7" sqref="B7:F7"/>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64" t="s">
        <v>32</v>
      </c>
      <c r="B1" s="164"/>
      <c r="C1" s="164"/>
      <c r="D1" s="164"/>
      <c r="E1" s="164"/>
      <c r="F1" s="164"/>
    </row>
    <row r="2" spans="1:6" ht="21" customHeight="1" x14ac:dyDescent="0.2">
      <c r="A2" s="4" t="s">
        <v>2</v>
      </c>
      <c r="B2" s="167" t="str">
        <f>'Summary and sign-off'!B2:F2</f>
        <v>Arts Council of New Zealand Toi aotearoa (Creative New Zealand)</v>
      </c>
      <c r="C2" s="167"/>
      <c r="D2" s="167"/>
      <c r="E2" s="167"/>
      <c r="F2" s="167"/>
    </row>
    <row r="3" spans="1:6" ht="21" customHeight="1" x14ac:dyDescent="0.2">
      <c r="A3" s="4" t="s">
        <v>3</v>
      </c>
      <c r="B3" s="167" t="str">
        <f>'Summary and sign-off'!B3:F3</f>
        <v>Stephen Wainwright</v>
      </c>
      <c r="C3" s="167"/>
      <c r="D3" s="167"/>
      <c r="E3" s="167"/>
      <c r="F3" s="167"/>
    </row>
    <row r="4" spans="1:6" ht="21" customHeight="1" x14ac:dyDescent="0.2">
      <c r="A4" s="4" t="s">
        <v>77</v>
      </c>
      <c r="B4" s="167">
        <f>'Summary and sign-off'!B4:F4</f>
        <v>43282</v>
      </c>
      <c r="C4" s="167"/>
      <c r="D4" s="167"/>
      <c r="E4" s="167"/>
      <c r="F4" s="167"/>
    </row>
    <row r="5" spans="1:6" ht="21" customHeight="1" x14ac:dyDescent="0.2">
      <c r="A5" s="4" t="s">
        <v>78</v>
      </c>
      <c r="B5" s="167">
        <f>'Summary and sign-off'!B5:F5</f>
        <v>43646</v>
      </c>
      <c r="C5" s="167"/>
      <c r="D5" s="167"/>
      <c r="E5" s="167"/>
      <c r="F5" s="167"/>
    </row>
    <row r="6" spans="1:6" ht="21" customHeight="1" x14ac:dyDescent="0.2">
      <c r="A6" s="4" t="s">
        <v>167</v>
      </c>
      <c r="B6" s="163" t="s">
        <v>28</v>
      </c>
      <c r="C6" s="163"/>
      <c r="D6" s="163"/>
      <c r="E6" s="163"/>
      <c r="F6" s="163"/>
    </row>
    <row r="7" spans="1:6" ht="21" customHeight="1" x14ac:dyDescent="0.2">
      <c r="A7" s="4" t="s">
        <v>104</v>
      </c>
      <c r="B7" s="163" t="s">
        <v>116</v>
      </c>
      <c r="C7" s="163"/>
      <c r="D7" s="163"/>
      <c r="E7" s="163"/>
      <c r="F7" s="163"/>
    </row>
    <row r="8" spans="1:6" ht="36" customHeight="1" x14ac:dyDescent="0.2">
      <c r="A8" s="171" t="s">
        <v>52</v>
      </c>
      <c r="B8" s="171"/>
      <c r="C8" s="171"/>
      <c r="D8" s="171"/>
      <c r="E8" s="171"/>
      <c r="F8" s="171"/>
    </row>
    <row r="9" spans="1:6" ht="36" customHeight="1" x14ac:dyDescent="0.2">
      <c r="A9" s="179" t="s">
        <v>134</v>
      </c>
      <c r="B9" s="180"/>
      <c r="C9" s="180"/>
      <c r="D9" s="180"/>
      <c r="E9" s="180"/>
      <c r="F9" s="180"/>
    </row>
    <row r="10" spans="1:6" ht="39" customHeight="1" x14ac:dyDescent="0.2">
      <c r="A10" s="18" t="s">
        <v>49</v>
      </c>
      <c r="B10" s="9" t="s">
        <v>163</v>
      </c>
      <c r="C10" s="9" t="s">
        <v>82</v>
      </c>
      <c r="D10" s="9" t="s">
        <v>33</v>
      </c>
      <c r="E10" s="9" t="s">
        <v>83</v>
      </c>
      <c r="F10" s="9" t="s">
        <v>126</v>
      </c>
    </row>
    <row r="11" spans="1:6" s="89" customFormat="1" hidden="1" x14ac:dyDescent="0.2">
      <c r="A11" s="114"/>
      <c r="B11" s="116"/>
      <c r="C11" s="122"/>
      <c r="D11" s="116"/>
      <c r="E11" s="118"/>
      <c r="F11" s="117"/>
    </row>
    <row r="12" spans="1:6" s="89" customFormat="1" x14ac:dyDescent="0.2">
      <c r="A12" s="114">
        <v>43293</v>
      </c>
      <c r="B12" s="119" t="s">
        <v>204</v>
      </c>
      <c r="C12" s="122" t="s">
        <v>36</v>
      </c>
      <c r="D12" s="119" t="s">
        <v>205</v>
      </c>
      <c r="E12" s="118" t="s">
        <v>39</v>
      </c>
      <c r="F12" s="120"/>
    </row>
    <row r="13" spans="1:6" s="89" customFormat="1" ht="38.25" x14ac:dyDescent="0.2">
      <c r="A13" s="114">
        <v>43314</v>
      </c>
      <c r="B13" s="119" t="s">
        <v>206</v>
      </c>
      <c r="C13" s="122" t="s">
        <v>36</v>
      </c>
      <c r="D13" s="119" t="s">
        <v>207</v>
      </c>
      <c r="E13" s="118" t="s">
        <v>39</v>
      </c>
      <c r="F13" s="120" t="s">
        <v>208</v>
      </c>
    </row>
    <row r="14" spans="1:6" s="89" customFormat="1" x14ac:dyDescent="0.2">
      <c r="A14" s="114">
        <v>43323</v>
      </c>
      <c r="B14" s="119" t="s">
        <v>209</v>
      </c>
      <c r="C14" s="122" t="s">
        <v>36</v>
      </c>
      <c r="D14" s="119" t="s">
        <v>210</v>
      </c>
      <c r="E14" s="118" t="s">
        <v>39</v>
      </c>
      <c r="F14" s="120"/>
    </row>
    <row r="15" spans="1:6" s="89" customFormat="1" x14ac:dyDescent="0.2">
      <c r="A15" s="114">
        <v>43327</v>
      </c>
      <c r="B15" s="119" t="s">
        <v>211</v>
      </c>
      <c r="C15" s="122" t="s">
        <v>36</v>
      </c>
      <c r="D15" s="119" t="s">
        <v>212</v>
      </c>
      <c r="E15" s="118" t="s">
        <v>39</v>
      </c>
      <c r="F15" s="120"/>
    </row>
    <row r="16" spans="1:6" s="89" customFormat="1" x14ac:dyDescent="0.2">
      <c r="A16" s="114">
        <v>43340</v>
      </c>
      <c r="B16" s="119" t="s">
        <v>213</v>
      </c>
      <c r="C16" s="122" t="s">
        <v>36</v>
      </c>
      <c r="D16" s="119" t="s">
        <v>214</v>
      </c>
      <c r="E16" s="118" t="s">
        <v>39</v>
      </c>
      <c r="F16" s="120"/>
    </row>
    <row r="17" spans="1:7" s="89" customFormat="1" x14ac:dyDescent="0.2">
      <c r="A17" s="114">
        <v>43343</v>
      </c>
      <c r="B17" s="119" t="s">
        <v>215</v>
      </c>
      <c r="C17" s="122" t="s">
        <v>36</v>
      </c>
      <c r="D17" s="119" t="s">
        <v>216</v>
      </c>
      <c r="E17" s="118" t="s">
        <v>39</v>
      </c>
      <c r="F17" s="120"/>
    </row>
    <row r="18" spans="1:7" s="89" customFormat="1" x14ac:dyDescent="0.2">
      <c r="A18" s="114">
        <v>43346</v>
      </c>
      <c r="B18" s="119" t="s">
        <v>217</v>
      </c>
      <c r="C18" s="122" t="s">
        <v>36</v>
      </c>
      <c r="D18" s="119" t="s">
        <v>218</v>
      </c>
      <c r="E18" s="118" t="s">
        <v>39</v>
      </c>
      <c r="F18" s="120"/>
    </row>
    <row r="19" spans="1:7" s="89" customFormat="1" ht="38.25" x14ac:dyDescent="0.2">
      <c r="A19" s="114">
        <v>43356</v>
      </c>
      <c r="B19" s="119" t="s">
        <v>367</v>
      </c>
      <c r="C19" s="122" t="s">
        <v>36</v>
      </c>
      <c r="D19" s="119" t="s">
        <v>368</v>
      </c>
      <c r="E19" s="118" t="s">
        <v>39</v>
      </c>
      <c r="F19" s="120"/>
    </row>
    <row r="20" spans="1:7" s="89" customFormat="1" x14ac:dyDescent="0.2">
      <c r="A20" s="114">
        <v>43514</v>
      </c>
      <c r="B20" s="119" t="s">
        <v>369</v>
      </c>
      <c r="C20" s="122" t="s">
        <v>36</v>
      </c>
      <c r="D20" s="119" t="s">
        <v>370</v>
      </c>
      <c r="E20" s="118" t="s">
        <v>39</v>
      </c>
      <c r="F20" s="120"/>
    </row>
    <row r="21" spans="1:7" s="89" customFormat="1" x14ac:dyDescent="0.2">
      <c r="A21" s="114">
        <v>43553</v>
      </c>
      <c r="B21" s="119" t="s">
        <v>371</v>
      </c>
      <c r="C21" s="122" t="s">
        <v>36</v>
      </c>
      <c r="D21" s="119" t="s">
        <v>372</v>
      </c>
      <c r="E21" s="118" t="s">
        <v>39</v>
      </c>
      <c r="F21" s="120"/>
    </row>
    <row r="22" spans="1:7" s="89" customFormat="1" x14ac:dyDescent="0.2">
      <c r="A22" s="114"/>
      <c r="B22" s="119"/>
      <c r="C22" s="122"/>
      <c r="D22" s="119"/>
      <c r="E22" s="118"/>
      <c r="F22" s="120"/>
    </row>
    <row r="23" spans="1:7" s="89" customFormat="1" x14ac:dyDescent="0.2">
      <c r="A23" s="114"/>
      <c r="B23" s="119"/>
      <c r="C23" s="122"/>
      <c r="D23" s="119"/>
      <c r="E23" s="118"/>
      <c r="F23" s="120"/>
    </row>
    <row r="24" spans="1:7" s="89" customFormat="1" hidden="1" x14ac:dyDescent="0.2">
      <c r="A24" s="114"/>
      <c r="B24" s="116"/>
      <c r="C24" s="122"/>
      <c r="D24" s="116"/>
      <c r="E24" s="118"/>
      <c r="F24" s="117"/>
    </row>
    <row r="25" spans="1:7" ht="34.5" customHeight="1" x14ac:dyDescent="0.2">
      <c r="A25" s="91" t="s">
        <v>164</v>
      </c>
      <c r="B25" s="92" t="s">
        <v>35</v>
      </c>
      <c r="C25" s="93">
        <f>C26+C27</f>
        <v>10</v>
      </c>
      <c r="D25" s="131" t="str">
        <f>IF(SUBTOTAL(3,C11:C24)=SUBTOTAL(103,C11:C24),'Summary and sign-off'!$A$47,'Summary and sign-off'!$A$48)</f>
        <v>Check - there are no hidden rows with data</v>
      </c>
      <c r="E25" s="181" t="str">
        <f>IF('Summary and sign-off'!F59='Summary and sign-off'!F53,'Summary and sign-off'!A51,'Summary and sign-off'!A49)</f>
        <v>Check - each entry provides sufficient information</v>
      </c>
      <c r="F25" s="181"/>
      <c r="G25" s="89"/>
    </row>
    <row r="26" spans="1:7" ht="25.5" customHeight="1" x14ac:dyDescent="0.25">
      <c r="A26" s="94"/>
      <c r="B26" s="95" t="s">
        <v>36</v>
      </c>
      <c r="C26" s="96">
        <f>COUNTIF(C11:C24,'Summary and sign-off'!A44)</f>
        <v>10</v>
      </c>
      <c r="D26" s="19"/>
      <c r="E26" s="20"/>
      <c r="F26" s="21"/>
    </row>
    <row r="27" spans="1:7" ht="25.5" customHeight="1" x14ac:dyDescent="0.25">
      <c r="A27" s="94"/>
      <c r="B27" s="95" t="s">
        <v>34</v>
      </c>
      <c r="C27" s="96">
        <f>COUNTIF(C11:C24,'Summary and sign-off'!A45)</f>
        <v>0</v>
      </c>
      <c r="D27" s="19"/>
      <c r="E27" s="20"/>
      <c r="F27" s="21"/>
    </row>
    <row r="28" spans="1:7" x14ac:dyDescent="0.2">
      <c r="A28" s="22"/>
      <c r="B28" s="23"/>
      <c r="C28" s="22"/>
      <c r="D28" s="24"/>
      <c r="E28" s="24"/>
      <c r="F28" s="22"/>
    </row>
    <row r="29" spans="1:7" x14ac:dyDescent="0.2">
      <c r="A29" s="23" t="s">
        <v>7</v>
      </c>
      <c r="B29" s="23"/>
      <c r="C29" s="23"/>
      <c r="D29" s="23"/>
      <c r="E29" s="23"/>
      <c r="F29" s="23"/>
    </row>
    <row r="30" spans="1:7" ht="12.6" customHeight="1" x14ac:dyDescent="0.2">
      <c r="A30" s="25" t="s">
        <v>50</v>
      </c>
      <c r="B30" s="22"/>
      <c r="C30" s="22"/>
      <c r="D30" s="22"/>
      <c r="E30" s="22"/>
      <c r="F30" s="26"/>
    </row>
    <row r="31" spans="1:7" x14ac:dyDescent="0.2">
      <c r="A31" s="25" t="s">
        <v>157</v>
      </c>
      <c r="B31" s="27"/>
      <c r="C31" s="28"/>
      <c r="D31" s="28"/>
      <c r="E31" s="28"/>
      <c r="F31" s="29"/>
    </row>
    <row r="32" spans="1:7" x14ac:dyDescent="0.2">
      <c r="A32" s="25" t="s">
        <v>15</v>
      </c>
      <c r="B32" s="30"/>
      <c r="C32" s="30"/>
      <c r="D32" s="30"/>
      <c r="E32" s="30"/>
      <c r="F32" s="30"/>
    </row>
    <row r="33" spans="1:6" ht="12.75" customHeight="1" x14ac:dyDescent="0.2">
      <c r="A33" s="25" t="s">
        <v>93</v>
      </c>
      <c r="B33" s="22"/>
      <c r="C33" s="22"/>
      <c r="D33" s="22"/>
      <c r="E33" s="22"/>
      <c r="F33" s="22"/>
    </row>
    <row r="34" spans="1:6" ht="12.95" customHeight="1" x14ac:dyDescent="0.2">
      <c r="A34" s="31" t="s">
        <v>37</v>
      </c>
      <c r="B34" s="32"/>
      <c r="C34" s="32"/>
      <c r="D34" s="32"/>
      <c r="E34" s="32"/>
      <c r="F34" s="32"/>
    </row>
    <row r="35" spans="1:6" x14ac:dyDescent="0.2">
      <c r="A35" s="33" t="s">
        <v>53</v>
      </c>
      <c r="B35" s="34"/>
      <c r="C35" s="29"/>
      <c r="D35" s="29"/>
      <c r="E35" s="29"/>
      <c r="F35" s="29"/>
    </row>
    <row r="36" spans="1:6" ht="12.75" customHeight="1" x14ac:dyDescent="0.2">
      <c r="A36" s="33" t="s">
        <v>166</v>
      </c>
      <c r="B36" s="25"/>
      <c r="C36" s="35"/>
      <c r="D36" s="35"/>
      <c r="E36" s="35"/>
      <c r="F36" s="35"/>
    </row>
    <row r="37" spans="1:6" ht="12.75" customHeight="1" x14ac:dyDescent="0.2">
      <c r="A37" s="25"/>
      <c r="B37" s="25"/>
      <c r="C37" s="35"/>
      <c r="D37" s="35"/>
      <c r="E37" s="35"/>
      <c r="F37" s="35"/>
    </row>
    <row r="38" spans="1:6" ht="12.75" hidden="1" customHeight="1" x14ac:dyDescent="0.2">
      <c r="A38" s="25"/>
      <c r="B38" s="25"/>
      <c r="C38" s="35"/>
      <c r="D38" s="35"/>
      <c r="E38" s="35"/>
      <c r="F38" s="35"/>
    </row>
    <row r="39" spans="1:6" hidden="1" x14ac:dyDescent="0.2"/>
    <row r="40" spans="1:6" hidden="1" x14ac:dyDescent="0.2"/>
    <row r="41" spans="1:6" hidden="1" x14ac:dyDescent="0.2">
      <c r="A41" s="23"/>
      <c r="B41" s="23"/>
      <c r="C41" s="23"/>
      <c r="D41" s="23"/>
      <c r="E41" s="23"/>
      <c r="F41" s="23"/>
    </row>
    <row r="42" spans="1:6" hidden="1" x14ac:dyDescent="0.2">
      <c r="A42" s="23"/>
      <c r="B42" s="23"/>
      <c r="C42" s="23"/>
      <c r="D42" s="23"/>
      <c r="E42" s="23"/>
      <c r="F42" s="23"/>
    </row>
    <row r="43" spans="1:6" hidden="1" x14ac:dyDescent="0.2">
      <c r="A43" s="23"/>
      <c r="B43" s="23"/>
      <c r="C43" s="23"/>
      <c r="D43" s="23"/>
      <c r="E43" s="23"/>
      <c r="F43" s="23"/>
    </row>
    <row r="44" spans="1:6" hidden="1" x14ac:dyDescent="0.2">
      <c r="A44" s="23"/>
      <c r="B44" s="23"/>
      <c r="C44" s="23"/>
      <c r="D44" s="23"/>
      <c r="E44" s="23"/>
      <c r="F44" s="23"/>
    </row>
    <row r="45" spans="1:6" hidden="1" x14ac:dyDescent="0.2">
      <c r="A45" s="23"/>
      <c r="B45" s="23"/>
      <c r="C45" s="23"/>
      <c r="D45" s="23"/>
      <c r="E45" s="23"/>
      <c r="F45" s="23"/>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mergeCells count="10">
    <mergeCell ref="E25:F25"/>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sign-off'!$A$44:$A$45</xm:f>
          </x14:formula1>
          <xm:sqref>C11:C24</xm:sqref>
        </x14:dataValidation>
        <x14:dataValidation type="list" errorStyle="information" operator="greaterThan" allowBlank="1" showInputMessage="1" prompt="Provide specific $ value if possible">
          <x14:formula1>
            <xm:f>'Summary and sign-off'!$A$38:$A$43</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Props1.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F579D7F4-D0D7-4BCB-BBEA-E7C37A64913E}">
  <ds:schemaRefs>
    <ds:schemaRef ds:uri="http://purl.org/dc/dcmitype/"/>
    <ds:schemaRef ds:uri="http://schemas.microsoft.com/office/2006/documentManagement/types"/>
    <ds:schemaRef ds:uri="http://purl.org/dc/elements/1.1/"/>
    <ds:schemaRef ds:uri="http://schemas.microsoft.com/office/2006/metadata/properties"/>
    <ds:schemaRef ds:uri="12165527-d881-4234-97f9-ee139a3f0c31"/>
    <ds:schemaRef ds:uri="http://purl.org/dc/terms/"/>
    <ds:schemaRef ds:uri="http://schemas.openxmlformats.org/package/2006/metadata/core-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Snjezana Lipovac</cp:lastModifiedBy>
  <cp:lastPrinted>2018-10-07T21:08:03Z</cp:lastPrinted>
  <dcterms:created xsi:type="dcterms:W3CDTF">2010-10-17T20:59:02Z</dcterms:created>
  <dcterms:modified xsi:type="dcterms:W3CDTF">2019-07-31T04:22:01Z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