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15" windowWidth="25230" windowHeight="6075"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expenses'!$A$1:$E$23</definedName>
    <definedName name="_xlnm.Print_Area" localSheetId="3">'Gifts and Benefits'!$A$1:$E$24</definedName>
    <definedName name="_xlnm.Print_Area" localSheetId="0">'Guidance for agencies'!$A$1:$A$43</definedName>
    <definedName name="_xlnm.Print_Area" localSheetId="2">Hospitality!$A$1:$F$63</definedName>
    <definedName name="_xlnm.Print_Area" localSheetId="1">Travel!$A$1:$D$232</definedName>
  </definedNames>
  <calcPr calcId="145621" calcOnSave="0"/>
</workbook>
</file>

<file path=xl/calcChain.xml><?xml version="1.0" encoding="utf-8"?>
<calcChain xmlns="http://schemas.openxmlformats.org/spreadsheetml/2006/main">
  <c r="B56" i="2" l="1"/>
  <c r="B27" i="1"/>
  <c r="B207" i="1"/>
  <c r="B20" i="1"/>
  <c r="B211" i="1"/>
  <c r="B204" i="1" l="1"/>
  <c r="B200" i="1"/>
  <c r="B192" i="1"/>
  <c r="B181" i="1"/>
  <c r="B177" i="1"/>
  <c r="B157" i="1"/>
  <c r="B168" i="1"/>
  <c r="B145" i="1"/>
  <c r="B144" i="1"/>
  <c r="B143" i="1"/>
  <c r="B19" i="1" l="1"/>
  <c r="B17" i="1"/>
  <c r="B13" i="1"/>
  <c r="B11" i="1"/>
  <c r="B9" i="1"/>
  <c r="B138" i="1"/>
  <c r="B128" i="1"/>
  <c r="B121" i="1"/>
  <c r="B111" i="1"/>
  <c r="B96" i="1"/>
  <c r="B92" i="1"/>
  <c r="B87" i="1"/>
  <c r="B79" i="1"/>
  <c r="B72" i="1"/>
  <c r="B103" i="1"/>
  <c r="B39" i="1"/>
  <c r="B48" i="1"/>
  <c r="B31" i="1"/>
  <c r="B215" i="1" l="1"/>
  <c r="B3" i="2" l="1"/>
  <c r="B13" i="3" l="1"/>
  <c r="D14" i="4"/>
  <c r="B4" i="3"/>
  <c r="B3" i="3"/>
  <c r="B2" i="3"/>
  <c r="B4" i="4"/>
  <c r="B3" i="4"/>
  <c r="B2" i="4"/>
  <c r="B4" i="2"/>
  <c r="B2" i="2"/>
  <c r="B223" i="1"/>
  <c r="B224" i="1" l="1"/>
</calcChain>
</file>

<file path=xl/sharedStrings.xml><?xml version="1.0" encoding="utf-8"?>
<sst xmlns="http://schemas.openxmlformats.org/spreadsheetml/2006/main" count="924" uniqueCount="352">
  <si>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</si>
  <si>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</si>
  <si>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</si>
  <si>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</si>
  <si>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</si>
  <si>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</si>
  <si>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</si>
  <si>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</si>
  <si>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</si>
  <si>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</si>
  <si>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</si>
  <si>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</si>
  <si>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</si>
  <si>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</si>
  <si>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</si>
  <si>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</si>
  <si>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</si>
  <si>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</si>
  <si>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</si>
  <si>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</si>
  <si>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</si>
  <si>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</si>
  <si>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</si>
  <si>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</si>
  <si>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</si>
  <si>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</si>
  <si>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</si>
  <si>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</si>
  <si>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</si>
  <si>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</si>
  <si>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</si>
  <si>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</si>
  <si>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</si>
  <si>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</si>
  <si>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</si>
  <si>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</si>
  <si>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</si>
  <si>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</si>
  <si>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</si>
  <si>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</si>
  <si>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</si>
  <si>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t>When and how often are disclosures made?</t>
  </si>
  <si>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</si>
  <si>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</si>
  <si>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</si>
  <si>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</si>
  <si>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</si>
  <si>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</si>
  <si>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</si>
  <si>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</si>
  <si>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</si>
  <si>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</si>
  <si>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</si>
  <si>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</si>
  <si>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</si>
  <si>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</si>
  <si>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</si>
  <si>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</si>
  <si>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</si>
  <si>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</si>
  <si>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</si>
  <si>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</si>
  <si>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</si>
  <si>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</si>
  <si>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</si>
  <si>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</si>
  <si>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</si>
  <si>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</si>
  <si>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</si>
  <si>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</si>
  <si>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</si>
  <si>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</si>
  <si>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</si>
  <si>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</si>
  <si>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</si>
  <si>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</si>
  <si>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</si>
  <si>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</si>
  <si>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</si>
  <si>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</si>
  <si>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</si>
  <si>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t>In rare cases where the cost of a gift cannot be reasonably estimated or disclosing the estimated value might cause offence, its value can be described as "value unknown".</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</si>
  <si>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</si>
  <si>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</si>
  <si>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</si>
  <si>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</si>
  <si>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</si>
  <si>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</si>
  <si>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</si>
  <si>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Arts Council of New Zealand Toi Aotearoa (Creative New Zealand)</t>
  </si>
  <si>
    <t>Stephen Wainwright</t>
  </si>
  <si>
    <t>1 July 2016 to 30 June 2017</t>
  </si>
  <si>
    <t>no items to dislose in this area</t>
  </si>
  <si>
    <t>15-25 Oct 2016</t>
  </si>
  <si>
    <t>1 - 2 Feb 2017</t>
  </si>
  <si>
    <t>Accommodation in Malta - 6 nights</t>
  </si>
  <si>
    <t>Malta</t>
  </si>
  <si>
    <t>Frankfurt</t>
  </si>
  <si>
    <t>Sydney</t>
  </si>
  <si>
    <t>Taxi in Auckland</t>
  </si>
  <si>
    <t>Meeting at Te Papa Tongarewa</t>
  </si>
  <si>
    <t>Returning from Christchurch</t>
  </si>
  <si>
    <t xml:space="preserve">Attending Cultural Agency Chief Executive's (CACE) Meeting </t>
  </si>
  <si>
    <t>Travel cancelled</t>
  </si>
  <si>
    <t>Taxi to Wellington airport</t>
  </si>
  <si>
    <t>Returning home from trip to Christchurch</t>
  </si>
  <si>
    <t>Airport bus - Auckland airport to city centre</t>
  </si>
  <si>
    <t xml:space="preserve">Daily allowances - travel in Auckland </t>
  </si>
  <si>
    <t xml:space="preserve">Airport bus -  city centre to Auckland airport </t>
  </si>
  <si>
    <t>Taxi from Wellington airport</t>
  </si>
  <si>
    <t>FCm Travel: Airfare WLG/AKL return + booking fee</t>
  </si>
  <si>
    <t>Taxi from Auckland airport to ANZ Viaduct Events Centre</t>
  </si>
  <si>
    <t>Accommodation in Auckland</t>
  </si>
  <si>
    <t>Airport bus to Auckland airport</t>
  </si>
  <si>
    <t>FCm Travel: Airfare WLG/DUD return + booking fee</t>
  </si>
  <si>
    <t>Taxi in Dunedin - from airport to hotel</t>
  </si>
  <si>
    <t>Two nights accommodation in Dunedin</t>
  </si>
  <si>
    <t>Daily allowances - travel in Dunedin</t>
  </si>
  <si>
    <t>Taxi in Dunedin - from hotel to airport</t>
  </si>
  <si>
    <t>Bus to Wellington airport</t>
  </si>
  <si>
    <t>Daily allowances - travel in Auckland meals and accommodation (stayed privately)</t>
  </si>
  <si>
    <t>FCm Travel: Airfare ALK/GIS return + booking fee</t>
  </si>
  <si>
    <t>Accommodation in Gisborne</t>
  </si>
  <si>
    <t>Daily Allowance - in Gisborne</t>
  </si>
  <si>
    <t>Taxi in Gisborne</t>
  </si>
  <si>
    <t>Airport bus from Auckland airport</t>
  </si>
  <si>
    <t>Daily allowances - travel in Auckland</t>
  </si>
  <si>
    <t>Taxi in Wellington</t>
  </si>
  <si>
    <t>Taxi from Auckland airport to City Centre</t>
  </si>
  <si>
    <t>Daily allowances - in Auckland</t>
  </si>
  <si>
    <t>Taxi to Auckland airport</t>
  </si>
  <si>
    <t>Daily Allowance - in Auckland</t>
  </si>
  <si>
    <t>Daily Allowance - in Auckland (stayed privately)</t>
  </si>
  <si>
    <t>FCm Travel: Airfare WLG/ROT return + booking fee</t>
  </si>
  <si>
    <t>Daily Allowance - in Rotorua</t>
  </si>
  <si>
    <t>Bus from Wellington airport to city</t>
  </si>
  <si>
    <t>FCm Travel: Airfare WLG/AKL/CHC return + booking fee</t>
  </si>
  <si>
    <t>Taxi from Christchurch airport</t>
  </si>
  <si>
    <t>Bus from Wellington airport to office</t>
  </si>
  <si>
    <t>Taxi Shuttle - from Pataka Art + Museum, Porirua</t>
  </si>
  <si>
    <t>FCm Travel: Airfare WLG/CHC return + booking fee</t>
  </si>
  <si>
    <t>Wellington</t>
  </si>
  <si>
    <t>Auckland</t>
  </si>
  <si>
    <t>Dunedin</t>
  </si>
  <si>
    <t>Gisborne</t>
  </si>
  <si>
    <t>Rotorua</t>
  </si>
  <si>
    <t>Christchurch</t>
  </si>
  <si>
    <t>Porirua</t>
  </si>
  <si>
    <r>
      <rPr>
        <u/>
        <sz val="11"/>
        <rFont val="Calibri"/>
        <family val="2"/>
        <scheme val="minor"/>
      </rPr>
      <t>Travel</t>
    </r>
    <r>
      <rPr>
        <b/>
        <sz val="11"/>
        <rFont val="Calibri"/>
        <family val="2"/>
        <scheme val="minor"/>
      </rPr>
      <t xml:space="preserve"> - </t>
    </r>
    <r>
      <rPr>
        <sz val="11"/>
        <rFont val="Calibri"/>
        <family val="2"/>
        <scheme val="minor"/>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</si>
  <si>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Calibri"/>
        <family val="2"/>
        <scheme val="minor"/>
      </rPr>
      <t>Hospitality</t>
    </r>
    <r>
      <rPr>
        <sz val="11"/>
        <rFont val="Calibri"/>
        <family val="2"/>
        <scheme val="minor"/>
      </rPr>
      <t xml:space="preserve">  - All work-related hospitality expenses provided by the CE to people external to Public Service departments and statutory Crown entities. </t>
    </r>
  </si>
  <si>
    <r>
      <rPr>
        <u/>
        <sz val="11"/>
        <rFont val="Calibri"/>
        <family val="2"/>
        <scheme val="minor"/>
      </rPr>
      <t>Gifts and benefits</t>
    </r>
    <r>
      <rPr>
        <sz val="11"/>
        <rFont val="Calibri"/>
        <family val="2"/>
        <scheme val="minor"/>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</si>
  <si>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r>
      <rPr>
        <u/>
        <sz val="11"/>
        <rFont val="Calibri"/>
        <family val="2"/>
        <scheme val="minor"/>
      </rPr>
      <t>All other expenses</t>
    </r>
    <r>
      <rPr>
        <sz val="11"/>
        <rFont val="Calibri"/>
        <family val="2"/>
        <scheme val="minor"/>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</si>
  <si>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r>
      <rPr>
        <u/>
        <sz val="11"/>
        <rFont val="Calibri"/>
        <family val="2"/>
        <scheme val="minor"/>
      </rPr>
      <t>Provide information using this SSC Excel workbook</t>
    </r>
    <r>
      <rPr>
        <sz val="11"/>
        <rFont val="Calibri"/>
        <family val="2"/>
        <scheme val="minor"/>
      </rPr>
      <t xml:space="preserve">.  </t>
    </r>
  </si>
  <si>
    <r>
      <rPr>
        <u/>
        <sz val="11"/>
        <rFont val="Calibri"/>
        <family val="2"/>
        <scheme val="minor"/>
      </rPr>
      <t xml:space="preserve">Complete separate tables for each category </t>
    </r>
    <r>
      <rPr>
        <sz val="11"/>
        <rFont val="Calibri"/>
        <family val="2"/>
        <scheme val="minor"/>
      </rPr>
      <t>using the tabs provided in this Excel workbook: Travel, Hospitality, Gifts and Benefits, All other expenses.</t>
    </r>
  </si>
  <si>
    <r>
      <rPr>
        <u/>
        <sz val="11"/>
        <color theme="1"/>
        <rFont val="Calibri"/>
        <family val="2"/>
        <scheme val="minor"/>
      </rPr>
      <t xml:space="preserve">Complete all fields. </t>
    </r>
    <r>
      <rPr>
        <sz val="11"/>
        <color theme="1"/>
        <rFont val="Calibri"/>
        <family val="2"/>
        <scheme val="minor"/>
      </rPr>
      <t xml:space="preserve"> The header (organisation name, CE name and reporting period) will pre-populate if you enter it on first tab.</t>
    </r>
  </si>
  <si>
    <r>
      <t>Mark clearly if no information to disclose - where t</t>
    </r>
    <r>
      <rPr>
        <sz val="11"/>
        <color theme="1"/>
        <rFont val="Calibri"/>
        <family val="2"/>
        <scheme val="minor"/>
      </rPr>
      <t>here is no information to disclose, record this clearly on the spreadsheet with a suitable description such as “no travel expenses to disclose for this period”; “no gifts received” or “no hospitality provided”. Please do not leave the page blank.</t>
    </r>
  </si>
  <si>
    <r>
      <rPr>
        <u/>
        <sz val="11"/>
        <rFont val="Calibri"/>
        <family val="2"/>
        <scheme val="minor"/>
      </rPr>
      <t>Ensure the disclosure is for the full reporting period</t>
    </r>
    <r>
      <rPr>
        <sz val="11"/>
        <rFont val="Calibri"/>
        <family val="2"/>
        <scheme val="minor"/>
      </rPr>
      <t>.  Include disclosures for Acting CEs.</t>
    </r>
  </si>
  <si>
    <r>
      <rPr>
        <u/>
        <sz val="11"/>
        <rFont val="Calibri"/>
        <family val="2"/>
        <scheme val="minor"/>
      </rPr>
      <t>Provide sufficient detail for each item in the spreadsheet</t>
    </r>
    <r>
      <rPr>
        <sz val="11"/>
        <rFont val="Calibri"/>
        <family val="2"/>
        <scheme val="minor"/>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</si>
  <si>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r>
      <t xml:space="preserve">The sub totals and totals </t>
    </r>
    <r>
      <rPr>
        <sz val="11"/>
        <color theme="1"/>
        <rFont val="Calibri"/>
        <family val="2"/>
        <scheme val="minor"/>
      </rPr>
      <t>should appear automatically, once you add information to the rows above.  Insert more rows as you need.</t>
    </r>
  </si>
  <si>
    <r>
      <rPr>
        <u/>
        <sz val="11"/>
        <color theme="1"/>
        <rFont val="Calibri"/>
        <family val="2"/>
        <scheme val="minor"/>
      </rPr>
      <t>Uploading the workbook</t>
    </r>
    <r>
      <rPr>
        <sz val="11"/>
        <color theme="1"/>
        <rFont val="Calibri"/>
        <family val="2"/>
        <scheme val="minor"/>
      </rPr>
      <t xml:space="preserve"> - please ensure it is easy to find on your website.</t>
    </r>
  </si>
  <si>
    <r>
      <rPr>
        <sz val="11"/>
        <rFont val="Calibri"/>
        <family val="2"/>
        <scheme val="minor"/>
      </rPr>
      <t>If you have any questions, contact the team at</t>
    </r>
    <r>
      <rPr>
        <u/>
        <sz val="11"/>
        <color theme="10"/>
        <rFont val="Calibri"/>
        <family val="2"/>
        <scheme val="minor"/>
      </rPr>
      <t xml:space="preserve"> ceexpenses@ssc.govt.nz</t>
    </r>
  </si>
  <si>
    <r>
      <rPr>
        <u/>
        <sz val="10"/>
        <rFont val="Calibri"/>
        <family val="2"/>
        <scheme val="minor"/>
      </rPr>
      <t>For help with publishing on data.govt contact</t>
    </r>
    <r>
      <rPr>
        <u/>
        <sz val="10"/>
        <color theme="10"/>
        <rFont val="Calibri"/>
        <family val="2"/>
        <scheme val="minor"/>
      </rPr>
      <t xml:space="preserve"> info@data.govt.nz.</t>
    </r>
  </si>
  <si>
    <t>Travel to Malta: IFACCA (International Federation of Arts Councils and Culture Agencies) World Summit in Valletta, Malta: 18-21 October and IFACCA Board Meeting (NOTE: Stephen Wainwright is the Chairman of the IFACCA Board)</t>
  </si>
  <si>
    <t>Accommodation overnight in Frankfurt on return from Malta (connecting flight Frankfurt - Houston)</t>
  </si>
  <si>
    <t>Meeting with Senior Management Team of Australia Council; meeting with Chief Executive IFACCA</t>
  </si>
  <si>
    <t>Flights: Wellington - Sydney - Wellington</t>
  </si>
  <si>
    <t>Trip to Auckland 6-7 July</t>
  </si>
  <si>
    <r>
      <t xml:space="preserve">Trip to Auckland 6-7 July: meetings with staff and Senior Manager based in AKL;  all Staff meeting; attended performance </t>
    </r>
    <r>
      <rPr>
        <i/>
        <sz val="10"/>
        <color indexed="8"/>
        <rFont val="Calibri"/>
        <family val="2"/>
        <scheme val="minor"/>
      </rPr>
      <t>The White Guitar</t>
    </r>
    <r>
      <rPr>
        <sz val="10"/>
        <color indexed="8"/>
        <rFont val="Calibri"/>
        <family val="2"/>
        <scheme val="minor"/>
      </rPr>
      <t xml:space="preserve"> with Chief Executive, ASB Foundation; judging 2016 NZ Event Awards (airfare paid by NZAEP)</t>
    </r>
  </si>
  <si>
    <t>Returning home from Auckland trip 6-7 July</t>
  </si>
  <si>
    <t>Trip to Auckland 21-22 July: Diversity Hui; meetings with stakeholders; attending ATC production</t>
  </si>
  <si>
    <t>Trip to Auckland 21-22 July</t>
  </si>
  <si>
    <t>Returning home from Auckland trip 21-22 July</t>
  </si>
  <si>
    <t>Trip to Dunedin 24-26 July</t>
  </si>
  <si>
    <t>Trip to Dunedin 24-26 July: to attend the Local Government New Zealand (LGNZ) Conference</t>
  </si>
  <si>
    <t>Trip to Auckland 1-5 August: working from Auckland office; meetings with staff and stakeholders; book launch event; all staff meeting; meeting with Auckland Regional Amenities Funding Board</t>
  </si>
  <si>
    <t>Trip to Auckland 1-5 August</t>
  </si>
  <si>
    <t>Travel to Gisborne to attend Tangi of former Te Waka Toi board member Ngapo Wehi</t>
  </si>
  <si>
    <t>Returning from Gisborne to Auckland</t>
  </si>
  <si>
    <t>Taxi from Wellington airport to office</t>
  </si>
  <si>
    <t>Attend meeting at Ministry for Culture and Heritage offices</t>
  </si>
  <si>
    <t>Returning home from Dunedin trip 24-26 July</t>
  </si>
  <si>
    <t>Returning home from Auckland trip 1-5 August</t>
  </si>
  <si>
    <t>Trip to Auckland 18-19 August</t>
  </si>
  <si>
    <t>Trip to Auckland 18-19 August: Silo Theatre production; staff and stakeholder meetings</t>
  </si>
  <si>
    <t>Returning home from Auckland trip 18-19 August</t>
  </si>
  <si>
    <t>Trip to Auckland 24-25 August: attending opening night production of New Zealand Dance Company and function; Auckland Council's Arts and Culture Investors Forum</t>
  </si>
  <si>
    <t>Trip to Auckland 24-25 August</t>
  </si>
  <si>
    <t>Returning home from Auckland trip 24-25 August</t>
  </si>
  <si>
    <t>Trip to Auckland 31 August - 1 September</t>
  </si>
  <si>
    <t>Trip to Auckland 31 August - 1 September: ART Awards 2016; Tour of Waterfront Theatre; working from Auckland office</t>
  </si>
  <si>
    <t>Returning home from Auckland trip 31 Aug - 1 Sep</t>
  </si>
  <si>
    <t>Trip to Rotorua 9-11 September: Te Waka Toi Awards 2016</t>
  </si>
  <si>
    <t>Trip to Rotorua 9-11 September</t>
  </si>
  <si>
    <t>Trip to Auckland 13-14 September</t>
  </si>
  <si>
    <t>Trip to Auckland 13-14 September: attend Arts Council all day meeting; other meetings; Silo production</t>
  </si>
  <si>
    <t>Daily Allowances - in Auckland (stayed privately)</t>
  </si>
  <si>
    <t>Daily Allowances - in Auckland</t>
  </si>
  <si>
    <t>Returning home from Auckland trip 13-14 September</t>
  </si>
  <si>
    <t xml:space="preserve">Trip to Auckland 21-23 September: official opening of ASB Waterfront Theatre; staff and stakeholder meetings </t>
  </si>
  <si>
    <t>Trip to Auckland 21-23 September</t>
  </si>
  <si>
    <t>Returning home from Auckland trip 21-23 September</t>
  </si>
  <si>
    <t>Trip to Auckland and Christchurh 5-7 October: meetings in Auckland office; Manawa Ora Opening Night; meetings in ChCh - CE Court Theatre; Director of The Christchurch Writers’ Festival;  Ōtākaro Limited staff; CE Rata Foundation</t>
  </si>
  <si>
    <t>Trip to Auckland and Christchurh 5-7 October</t>
  </si>
  <si>
    <t>Daily Allowance - in Christchurch</t>
  </si>
  <si>
    <t>Trip to Auckland 12-15 October: Gala opening at ATC of Billy Elliot The Musical; working from Auckland office;  Tempo Dance Festival production; Māori Committee meeting; Best Design Awards event</t>
  </si>
  <si>
    <t>Trip to Auckland 12-15 October</t>
  </si>
  <si>
    <t>Accommodation in Auckland - 3 nights</t>
  </si>
  <si>
    <t>Trip to Auckland 29 November - 1 December</t>
  </si>
  <si>
    <t>Trip to Auckland 29 November - 1 December: Silo Theatre season launch event; Silo Theatre production; meetings with Arts Council Chairman; Councillor Alf Filipaina, Auckland Council; staff and stakeholder meetings</t>
  </si>
  <si>
    <t>Attending dinner with Māori Committee and staff as part of Creative NZ's First Nations Curators Exchange</t>
  </si>
  <si>
    <t>Petrol</t>
  </si>
  <si>
    <t>Lunch meeting with Wellington City Council management</t>
  </si>
  <si>
    <t>Trip to Christchurch 19-22 December</t>
  </si>
  <si>
    <t>Daily Allowance - in Christchurch (stayed privately)</t>
  </si>
  <si>
    <t>Flights: Wellington-Auckland-Houston-Frankfurt-Malta - return (premium economy)</t>
  </si>
  <si>
    <t xml:space="preserve">Daily allowance for meals AU$60 </t>
  </si>
  <si>
    <t>Accommodation in Syndey</t>
  </si>
  <si>
    <t>Buenos Aires</t>
  </si>
  <si>
    <t>Travel to Buenos Aires: IFACCA (International Federation of Arts Councils and Culture Agencies) Board meeting (NOTE: Stephen Wainwright is the Chairman of the IFACCA Board)</t>
  </si>
  <si>
    <t>Flights: Wellington-Auckland-Buenos Aires return (premium economy)</t>
  </si>
  <si>
    <t>Train in Sydney</t>
  </si>
  <si>
    <t>Daily Allowance for meals not provided (EUR 325): breakfast $20, lunch $15, dinner $35, incidentals $10</t>
  </si>
  <si>
    <t>Accommodation in Buenos Aires - 5 nights</t>
  </si>
  <si>
    <t>22-23 Jun 2017</t>
  </si>
  <si>
    <t>FCm Travel: Airfare WLG/HLZ return + booking fee</t>
  </si>
  <si>
    <t>Hamilton</t>
  </si>
  <si>
    <t>Car rental in Hamilton</t>
  </si>
  <si>
    <t>FCm Travel: Airfare WLG/AKL/NPE return + booking fee</t>
  </si>
  <si>
    <t>Napier</t>
  </si>
  <si>
    <t>Accommodation in Napier (2 nights)</t>
  </si>
  <si>
    <t>Trip to Auckland 13-16 March</t>
  </si>
  <si>
    <t>Trip to Auckland and Napier 21-26 February</t>
  </si>
  <si>
    <t>Trip to Auckland and Napier 21-26 February: Maori Committee meeting and Arts Council meeting in Auckland on 21/22 February, attend Spirit House performance, meetings in Auckland, attend Black Grace performance;
attend Te Matatini in Napier 24-26 February</t>
  </si>
  <si>
    <t>Auckland/
Napier</t>
  </si>
  <si>
    <t>Trip to Napier 24-26 February - attend Te Matatini</t>
  </si>
  <si>
    <t>Daily allowance - in Napier</t>
  </si>
  <si>
    <t>Trip to Auckland 21-24 February</t>
  </si>
  <si>
    <t>Trip to Auckland 13-16 March: Museums directors meeting; PANNZ forum; meetings with Auckland City Council representatives and Arts Council member; Auckland Writers Festival patrons launch event; Auckland Theatre Company performance as part of the Auckland Festival; meetings with stakeholders and working from Auckland office</t>
  </si>
  <si>
    <t>Trip to Christchurch 19-22 December: meetings with various stakehoders from Christchurch City Council, the Court Theatre, CSO,  Christchurch Arts Festival, Christchurch Art Gallery, and Arts Council members based in Christchurch</t>
  </si>
  <si>
    <t xml:space="preserve">Bus from Christchurch airport to city </t>
  </si>
  <si>
    <t>Taxi to Wellington airport from office</t>
  </si>
  <si>
    <t>Airport bus -   Auckland airport to city centre</t>
  </si>
  <si>
    <t>Returning home from trip to Auckland</t>
  </si>
  <si>
    <t>Taxi from Wellington office to city (Oriental)</t>
  </si>
  <si>
    <t>Trip to Auckland 24-25 March</t>
  </si>
  <si>
    <t>Trip to Auckland 24-25 March: attending Auckland Festival events</t>
  </si>
  <si>
    <t>Meeting with NZ Book Council representative</t>
  </si>
  <si>
    <t>Daily Allowance for meals not provided (NZ$ 380 converted to ARS): breakfast $20, lunch $15, dinner $35, incidentals $10</t>
  </si>
  <si>
    <t>2-8 Apr 2017</t>
  </si>
  <si>
    <t>Daily allowance for meals AU$130</t>
  </si>
  <si>
    <t>Trip to Auckland 8-11 May</t>
  </si>
  <si>
    <t>FCm Travel: Airfare WLG/AKL return ticket change (using previously cancelled ticket)</t>
  </si>
  <si>
    <t>Trip to Christchurch and Auckland 29 May - 1 June</t>
  </si>
  <si>
    <t>Trip to Auckland 8-11 May: Arts &amp; Cultural Investors Forum, meeting with Auckland Theatre Company, SLT meeting in Auckland office, ASB Theatre - Performance, meetings with staff</t>
  </si>
  <si>
    <t>Daily allowance - in Christchurch and Auckland</t>
  </si>
  <si>
    <t>Returning home from trip to Auckland 8-11 May</t>
  </si>
  <si>
    <t>Returning home from trip to Buenos Aires</t>
  </si>
  <si>
    <t>Meal and accommodation allowance (stayed privately)</t>
  </si>
  <si>
    <t>Taxi in Christchurch for meetings</t>
  </si>
  <si>
    <t>Trip to Christchurch 29 - 31 May</t>
  </si>
  <si>
    <t>Trip to Christchurch 29 - 31 May: various meetings with Christchurch stakeholders - Art Centre, The Court Theatre</t>
  </si>
  <si>
    <t>Taxi from office to Wellington airport</t>
  </si>
  <si>
    <t>Taxi from Christchurch airport to City</t>
  </si>
  <si>
    <t>Cost ($)
(exc GST)***</t>
  </si>
  <si>
    <t>Cost (NZ$)
(exc GST)***</t>
  </si>
  <si>
    <t>Cost ($)
(exc GST)**</t>
  </si>
  <si>
    <t>Cost ($)****
(exc GST)</t>
  </si>
  <si>
    <t>Airport bus - from Wellington airport</t>
  </si>
  <si>
    <t>Airport bus - from city centre to Auckland airport</t>
  </si>
  <si>
    <t>Airport Bus - to Wellington airport</t>
  </si>
  <si>
    <t>Building relationship</t>
  </si>
  <si>
    <t>Coffee meeting with the new Arts Council member</t>
  </si>
  <si>
    <t xml:space="preserve">Welcome to Creative NZ </t>
  </si>
  <si>
    <t>Breakfast meeting with General Manager, Auckland Theatre Company</t>
  </si>
  <si>
    <t>Lunch meeting with Chief Executive, Arts Foundation</t>
  </si>
  <si>
    <t>Breakfast meeting with Chair, Wellington Regional Economic Development Agency (WREDA)</t>
  </si>
  <si>
    <t>Lunch meeting with Director, External Relations, Regional Amenities Facilities</t>
  </si>
  <si>
    <t>Lunch meeting with Kahukura/ Chief Executive, Taki Rua Productions and one CNZ staff member</t>
  </si>
  <si>
    <t>Lunch meeting with Arts Council Chairman</t>
  </si>
  <si>
    <t>Lunch for 2 people</t>
  </si>
  <si>
    <t>Lunch meeting with Department of Conservation representatives and one CNZ staff member to discuss joint initiative</t>
  </si>
  <si>
    <t>Lunch for 4 people</t>
  </si>
  <si>
    <t>Coffe for 2 people</t>
  </si>
  <si>
    <t>Breakfast for 2 people</t>
  </si>
  <si>
    <t>Lunch for 3 people</t>
  </si>
  <si>
    <t>Coffee meeting with Chief Executive, Arts Access Aotearoa</t>
  </si>
  <si>
    <t>Coffee meeting with candidate for Māori Engagement Principal Advisor role</t>
  </si>
  <si>
    <t>Lunch meeting - CNZ; Te Matatini; Te Papa (Māori engagement)</t>
  </si>
  <si>
    <t>Lunch meeting with Director of the WORD Christchurch Writers &amp; Readers Festival</t>
  </si>
  <si>
    <t>Coffee meeting with Arts Council member</t>
  </si>
  <si>
    <t>Lunch meeting with Auckland Theatre Company representative</t>
  </si>
  <si>
    <t>Coffee meeting with the Arts Council Chairman (pre-Arts Council meeting)</t>
  </si>
  <si>
    <t>Lunch meeting with Chief Executive, Te Matatini</t>
  </si>
  <si>
    <t>Lunch meeting with Senior Manager, Planning, Performance and Stakeholder Relatuions, Arts Council member and Development Manager, Performing Arts Precinct, Christchurch City Council</t>
  </si>
  <si>
    <t>Breakfast meeting with Chief Executive, Court Theatre</t>
  </si>
  <si>
    <t>Breakfast meeting with Director, City Gallery Wellington</t>
  </si>
  <si>
    <t>Coffee meeting with Chief Executive, Footnote Dance Company</t>
  </si>
  <si>
    <t>Dinner for 2 people</t>
  </si>
  <si>
    <t>Dinner meeting with Arts Council Chairman, pre show - attending Silo Theatre production</t>
  </si>
  <si>
    <t>Breakfast meeting with Manager – Māori Engagement &amp; Partnerships (CNZ); Arts Council/Māori Committee member and Chief Executive and Kaihautū (Te Papa Tongarewa)</t>
  </si>
  <si>
    <t>Breakfast for 4 people</t>
  </si>
  <si>
    <t>Team building</t>
  </si>
  <si>
    <t>Work dinner with Pouarahi Toi Tikanga Maori (CNZ)</t>
  </si>
  <si>
    <t>Trip to Christchurch 19-22 December - Lunch with Christchurch based staff member</t>
  </si>
  <si>
    <t>Trip to Christchurch 19-22 December - Breakfast Meeting with CSO Chair</t>
  </si>
  <si>
    <t>Trip to Auckland 21-24 February - Lunch meeting with Tautai representative</t>
  </si>
  <si>
    <t>Lunch meeting with Arts Council member</t>
  </si>
  <si>
    <t>Lunch meeting with NZ Book Council representative</t>
  </si>
  <si>
    <t xml:space="preserve">Trip to Auckland 8-11 May - Lunch meeting with Senior Manager, Planning, Performance and Stakeholder Relations </t>
  </si>
  <si>
    <t>Trip to Christchurch 29 - 31 May - Coffee meeting V Buck CCC with Chairman of the Arts Council</t>
  </si>
  <si>
    <t>Coffee for 3 people</t>
  </si>
  <si>
    <t>Trip to Christchurch 29 - 31 May - Breakfast meeting with Chairman of the Arts Council</t>
  </si>
  <si>
    <t>Day trip to Hamilton 10 February 2017: Meeting with Trust Waikato and Orchestra Central</t>
  </si>
  <si>
    <t>Metro Directors group meeting</t>
  </si>
  <si>
    <t>Meeting with Organisation Learning</t>
  </si>
  <si>
    <t>One Thousand Ropes performance at Embassy Theatre</t>
  </si>
  <si>
    <t>Meeting with Arapata Hakiwai (Te Papa)</t>
  </si>
  <si>
    <t>Day trip to Auckland 12-13 April: Arts and culture investors forum</t>
  </si>
  <si>
    <t>Meeting with Wesley Community Action</t>
  </si>
  <si>
    <t>Attending Arts Access Awards</t>
  </si>
  <si>
    <t>Attending Cultural Agency CE meeting</t>
  </si>
  <si>
    <t>Breakfast meeting with City Gallery Wellington representative</t>
  </si>
  <si>
    <t>Attend meeting with Te Papa and Circa Theatre</t>
  </si>
  <si>
    <t>Coffee for 2 people</t>
  </si>
  <si>
    <t>Lunch meeting with CE Ministry for Culture and Heritage</t>
  </si>
  <si>
    <t>Coffee meeting with Chair Arts Council</t>
  </si>
  <si>
    <t>Lunch meeting General Manager, Orchestra Wellington</t>
  </si>
  <si>
    <t>Arts Council meeting preparation</t>
  </si>
  <si>
    <t>Breakfast for CE</t>
  </si>
  <si>
    <t>Breakfast meeting with Pacific Business Trust</t>
  </si>
  <si>
    <t xml:space="preserve">Auckland </t>
  </si>
  <si>
    <t>Lunch meeting with Auckland Arts Festival representative</t>
  </si>
  <si>
    <t>Lunch meeting with General Manager, Orchestra Wellington</t>
  </si>
  <si>
    <t>Lunch meeting with General Manager, Auckland Theatre Company</t>
  </si>
  <si>
    <t>Lunch meeting with Director, Festival of Colour</t>
  </si>
  <si>
    <t>Lunch meeting with Director External Relations, Regional Facilities Auckland Ltd</t>
  </si>
  <si>
    <t>Trip to Christchurch 29 - 31 May - Lunch meeting with Executive Chair, Arts Management Limited</t>
  </si>
  <si>
    <t>Hotel accommodation for 2 nights</t>
  </si>
  <si>
    <t>Hotel accommodation for 1 night</t>
  </si>
  <si>
    <t>Trip to Auckland 1-2 June</t>
  </si>
  <si>
    <t>Travel to Sydney to interview candidates for IFACCA Director position (NOTE: Stephen Wainwright is the Chairman of the IFACCA Board)</t>
  </si>
  <si>
    <t>Accommodation in Sydney - 1 night</t>
  </si>
  <si>
    <t>Trip to Auckland 6-8 June</t>
  </si>
  <si>
    <t>Trip to Auckland 6-8 June: Nui Te Korero Conference in Auckland</t>
  </si>
  <si>
    <t>Airport bus - from Auckland airport to city centre</t>
  </si>
  <si>
    <t>Trip to Auckland 1-2 June: Attend Silo Theatre 20th birthday gala; work in Auckland office</t>
  </si>
  <si>
    <t>Café meeting meeting with Tempo Dance Company</t>
  </si>
  <si>
    <t>Café meeting meeting with New Zealand Festival</t>
  </si>
  <si>
    <t>Trip to Auckland 26-28 June</t>
  </si>
  <si>
    <t>Trip to Auckland 26-28 June: Maori Committee meeting and Arts Council meeting in Auckland on 27/28 June; working from Auckland office</t>
  </si>
  <si>
    <t>Meal allowance for 2 days in Auckland</t>
  </si>
  <si>
    <t>Cafe Melba pre Nui Te Korero conference breakfast meeting 
(4 people)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</si>
</sst>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0_ ;\-#,##0.00\ "/>
  </numFmts>
  <fonts count="31" x14ac:knownFonts="1">
    <font>
      <sz val="10"/>
      <color theme="1"/>
      <name val="Arial"/>
      <family val="2"/>
    </font>
    <font>
      <sz val="11"/>
      <color theme="1"/>
      <name val="Calibri"/>
      <family val="2"/>
      <scheme val="minor"/>
    </font>
    <font>
      <sz val="11"/>
      <color theme="1"/>
      <name val="Calibri"/>
      <family val="2"/>
      <scheme val="minor"/>
    </font>
    <font>
      <u/>
      <sz val="10"/>
      <color theme="10"/>
      <name val="Arial"/>
      <family val="2"/>
    </font>
    <font>
      <sz val="10"/>
      <color theme="1"/>
      <name val="Arial"/>
      <family val="2"/>
    </font>
    <font>
      <b/>
      <sz val="11"/>
      <color theme="1"/>
      <name val="Calibri"/>
      <family val="2"/>
      <scheme val="minor"/>
    </font>
    <font>
      <sz val="10"/>
      <name val="Calibri"/>
      <family val="2"/>
      <scheme val="minor"/>
    </font>
    <font>
      <sz val="10"/>
      <color theme="1"/>
      <name val="Calibri"/>
      <family val="2"/>
      <scheme val="minor"/>
    </font>
    <font>
      <sz val="10"/>
      <color indexed="8"/>
      <name val="Calibri"/>
      <family val="2"/>
      <scheme val="minor"/>
    </font>
    <font>
      <b/>
      <sz val="16"/>
      <color theme="1"/>
      <name val="Calibri"/>
      <family val="2"/>
      <scheme val="minor"/>
    </font>
    <font>
      <b/>
      <sz val="14"/>
      <color indexed="8"/>
      <name val="Calibri"/>
      <family val="2"/>
      <scheme val="minor"/>
    </font>
    <font>
      <sz val="14"/>
      <color theme="1"/>
      <name val="Calibri"/>
      <family val="2"/>
      <scheme val="minor"/>
    </font>
    <font>
      <sz val="14"/>
      <color indexed="8"/>
      <name val="Calibri"/>
      <family val="2"/>
      <scheme val="minor"/>
    </font>
    <font>
      <b/>
      <sz val="16"/>
      <color indexed="8"/>
      <name val="Calibri"/>
      <family val="2"/>
      <scheme val="minor"/>
    </font>
    <font>
      <sz val="16"/>
      <color theme="1"/>
      <name val="Calibri"/>
      <family val="2"/>
      <scheme val="minor"/>
    </font>
    <font>
      <b/>
      <sz val="10"/>
      <color indexed="8"/>
      <name val="Calibri"/>
      <family val="2"/>
      <scheme val="minor"/>
    </font>
    <font>
      <i/>
      <sz val="10"/>
      <color indexed="8"/>
      <name val="Calibri"/>
      <family val="2"/>
      <scheme val="minor"/>
    </font>
    <font>
      <b/>
      <sz val="12"/>
      <color indexed="8"/>
      <name val="Calibri"/>
      <family val="2"/>
      <scheme val="minor"/>
    </font>
    <font>
      <b/>
      <i/>
      <sz val="12"/>
      <color indexed="8"/>
      <name val="Calibri"/>
      <family val="2"/>
      <scheme val="minor"/>
    </font>
    <font>
      <i/>
      <sz val="10"/>
      <color theme="1"/>
      <name val="Calibri"/>
      <family val="2"/>
      <scheme val="minor"/>
    </font>
    <font>
      <b/>
      <sz val="10"/>
      <color theme="1"/>
      <name val="Calibri"/>
      <family val="2"/>
      <scheme val="minor"/>
    </font>
    <font>
      <b/>
      <sz val="11"/>
      <color indexed="8"/>
      <name val="Calibri"/>
      <family val="2"/>
      <scheme val="minor"/>
    </font>
    <font>
      <b/>
      <sz val="11"/>
      <name val="Calibri"/>
      <family val="2"/>
      <scheme val="minor"/>
    </font>
    <font>
      <sz val="11"/>
      <name val="Calibri"/>
      <family val="2"/>
      <scheme val="minor"/>
    </font>
    <font>
      <u/>
      <sz val="11"/>
      <name val="Calibri"/>
      <family val="2"/>
      <scheme val="minor"/>
    </font>
    <font>
      <u/>
      <sz val="11"/>
      <color theme="1"/>
      <name val="Calibri"/>
      <family val="2"/>
      <scheme val="minor"/>
    </font>
    <font>
      <u/>
      <sz val="11"/>
      <color theme="10"/>
      <name val="Calibri"/>
      <family val="2"/>
      <scheme val="minor"/>
    </font>
    <font>
      <u/>
      <sz val="10"/>
      <color theme="10"/>
      <name val="Calibri"/>
      <family val="2"/>
      <scheme val="minor"/>
    </font>
    <font>
      <u/>
      <sz val="10"/>
      <name val="Calibri"/>
      <family val="2"/>
      <scheme val="minor"/>
    </font>
    <font>
      <b/>
      <i/>
      <sz val="10"/>
      <color theme="1"/>
      <name val="Calibri"/>
      <family val="2"/>
      <scheme val="minor"/>
    </font>
    <font>
      <i/>
      <sz val="12"/>
      <color theme="1"/>
      <name val="Calibri"/>
      <family val="2"/>
      <scheme val="minor"/>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78">
    <xf numFmtId="0" fontId="0" fillId="0" borderId="0" xfId="0"/>
    <xf numFmtId="0" fontId="6" fillId="0" borderId="0" xfId="0" applyFont="1" applyFill="1" applyAlignment="1">
      <alignment wrapText="1"/>
    </xf>
    <xf numFmtId="15" fontId="6" fillId="0" borderId="0" xfId="0" applyNumberFormat="1" applyFont="1" applyAlignment="1">
      <alignment horizontal="right" vertical="top" wrapText="1"/>
    </xf>
    <xf numFmtId="4" fontId="7" fillId="0" borderId="0" xfId="2" applyNumberFormat="1" applyFont="1" applyFill="1" applyBorder="1" applyAlignment="1">
      <alignment vertical="top" wrapText="1"/>
    </xf>
    <xf numFmtId="0" fontId="8" fillId="0" borderId="0" xfId="0" applyFont="1" applyBorder="1" applyAlignment="1">
      <alignment vertical="top" wrapText="1"/>
    </xf>
    <xf numFmtId="15" fontId="6" fillId="0" borderId="0" xfId="0" applyNumberFormat="1" applyFont="1" applyAlignment="1">
      <alignment horizontal="left" vertical="top" wrapText="1"/>
    </xf>
    <xf numFmtId="0" fontId="7" fillId="0" borderId="0" xfId="0" applyFont="1" applyAlignment="1">
      <alignment vertical="top" wrapText="1"/>
    </xf>
    <xf numFmtId="15" fontId="6" fillId="0" borderId="0" xfId="0" applyNumberFormat="1" applyFont="1" applyAlignment="1">
      <alignment vertical="top" wrapText="1"/>
    </xf>
    <xf numFmtId="0" fontId="7" fillId="0" borderId="0" xfId="0" applyFont="1" applyAlignment="1">
      <alignment wrapText="1"/>
    </xf>
    <xf numFmtId="0" fontId="10" fillId="7" borderId="12" xfId="0" applyFont="1" applyFill="1" applyBorder="1" applyAlignment="1">
      <alignment vertical="center" wrapText="1" readingOrder="1"/>
    </xf>
    <xf numFmtId="0" fontId="15" fillId="0" borderId="0" xfId="0" applyFont="1" applyBorder="1" applyAlignment="1">
      <alignment wrapText="1"/>
    </xf>
    <xf numFmtId="0" fontId="18" fillId="0" borderId="0" xfId="0" applyFont="1" applyFill="1" applyBorder="1" applyAlignment="1">
      <alignment wrapText="1"/>
    </xf>
    <xf numFmtId="0" fontId="15" fillId="0" borderId="7" xfId="0" applyFont="1" applyBorder="1" applyAlignment="1">
      <alignment vertical="center" wrapText="1"/>
    </xf>
    <xf numFmtId="0" fontId="15" fillId="0" borderId="2" xfId="0" applyFont="1" applyBorder="1" applyAlignment="1">
      <alignment vertical="center" wrapText="1"/>
    </xf>
    <xf numFmtId="0" fontId="15" fillId="0" borderId="0" xfId="0" applyFont="1" applyBorder="1" applyAlignment="1">
      <alignment vertical="center" wrapText="1"/>
    </xf>
    <xf numFmtId="0" fontId="7" fillId="0" borderId="0" xfId="0" applyFont="1" applyBorder="1" applyAlignment="1">
      <alignment vertical="top" wrapText="1"/>
    </xf>
    <xf numFmtId="0" fontId="19" fillId="0" borderId="9" xfId="0" applyFont="1" applyBorder="1" applyAlignment="1">
      <alignment vertical="top" wrapText="1"/>
    </xf>
    <xf numFmtId="0" fontId="7" fillId="0" borderId="9" xfId="0" applyFont="1" applyBorder="1" applyAlignment="1">
      <alignment vertical="top" wrapText="1"/>
    </xf>
    <xf numFmtId="0" fontId="7" fillId="0" borderId="0" xfId="0" applyFont="1" applyBorder="1" applyAlignment="1">
      <alignment wrapText="1"/>
    </xf>
    <xf numFmtId="0" fontId="15" fillId="8" borderId="7" xfId="0" applyFont="1" applyFill="1" applyBorder="1" applyAlignment="1">
      <alignment vertical="center" wrapText="1"/>
    </xf>
    <xf numFmtId="164" fontId="15" fillId="8" borderId="2" xfId="0" applyNumberFormat="1" applyFont="1" applyFill="1" applyBorder="1" applyAlignment="1">
      <alignment vertical="center"/>
    </xf>
    <xf numFmtId="0" fontId="18" fillId="3" borderId="3" xfId="0" applyFont="1" applyFill="1" applyBorder="1" applyAlignment="1">
      <alignment wrapText="1"/>
    </xf>
    <xf numFmtId="15" fontId="7" fillId="0" borderId="9" xfId="0" applyNumberFormat="1" applyFont="1" applyBorder="1" applyAlignment="1">
      <alignment vertical="top" wrapText="1"/>
    </xf>
    <xf numFmtId="164" fontId="20" fillId="8" borderId="2" xfId="0" applyNumberFormat="1" applyFont="1" applyFill="1" applyBorder="1" applyAlignment="1">
      <alignment vertical="center" wrapText="1"/>
    </xf>
    <xf numFmtId="0" fontId="18" fillId="6" borderId="3" xfId="0" applyFont="1" applyFill="1" applyBorder="1" applyAlignment="1">
      <alignment wrapText="1"/>
    </xf>
    <xf numFmtId="0" fontId="7" fillId="0" borderId="0" xfId="0" applyFont="1" applyAlignment="1">
      <alignment vertical="center" wrapText="1"/>
    </xf>
    <xf numFmtId="0" fontId="21" fillId="5" borderId="7" xfId="0" applyFont="1" applyFill="1" applyBorder="1" applyAlignment="1">
      <alignment vertical="center" readingOrder="1"/>
    </xf>
    <xf numFmtId="164" fontId="15" fillId="5" borderId="2" xfId="0" applyNumberFormat="1" applyFont="1" applyFill="1" applyBorder="1" applyAlignment="1">
      <alignment vertical="center"/>
    </xf>
    <xf numFmtId="0" fontId="7" fillId="5" borderId="2" xfId="0" applyFont="1" applyFill="1" applyBorder="1" applyAlignment="1"/>
    <xf numFmtId="0" fontId="7" fillId="0" borderId="0" xfId="0" applyFont="1" applyFill="1" applyBorder="1" applyAlignment="1">
      <alignment wrapText="1"/>
    </xf>
    <xf numFmtId="0" fontId="15" fillId="0" borderId="3" xfId="0" applyFont="1" applyBorder="1" applyAlignment="1">
      <alignment wrapText="1"/>
    </xf>
    <xf numFmtId="0" fontId="7" fillId="0" borderId="3" xfId="0" applyFont="1" applyBorder="1" applyAlignment="1">
      <alignment wrapText="1"/>
    </xf>
    <xf numFmtId="0" fontId="20" fillId="0" borderId="0" xfId="0" applyFont="1" applyBorder="1" applyAlignment="1">
      <alignment wrapText="1"/>
    </xf>
    <xf numFmtId="0" fontId="7" fillId="0" borderId="9" xfId="0" applyFont="1" applyBorder="1" applyAlignment="1">
      <alignment vertical="top"/>
    </xf>
    <xf numFmtId="0" fontId="7" fillId="0" borderId="0" xfId="0" applyFont="1" applyBorder="1" applyAlignment="1"/>
    <xf numFmtId="0" fontId="7" fillId="0" borderId="0" xfId="0" applyFont="1" applyBorder="1" applyAlignment="1">
      <alignment vertical="top"/>
    </xf>
    <xf numFmtId="0" fontId="8" fillId="0" borderId="0" xfId="0" applyFont="1" applyFill="1" applyBorder="1" applyAlignment="1">
      <alignment vertical="top" wrapText="1"/>
    </xf>
    <xf numFmtId="0" fontId="7" fillId="0" borderId="0" xfId="0" applyFont="1" applyFill="1" applyAlignment="1">
      <alignment vertical="top" wrapText="1"/>
    </xf>
    <xf numFmtId="0" fontId="7" fillId="0" borderId="0" xfId="0" applyFont="1" applyBorder="1"/>
    <xf numFmtId="0" fontId="11" fillId="0" borderId="0" xfId="0" applyFont="1" applyBorder="1" applyAlignment="1">
      <alignment vertical="center" wrapText="1" readingOrder="1"/>
    </xf>
    <xf numFmtId="0" fontId="12" fillId="0" borderId="0" xfId="0" applyFont="1" applyBorder="1" applyAlignment="1">
      <alignment vertical="center" wrapText="1" readingOrder="1"/>
    </xf>
    <xf numFmtId="0" fontId="17" fillId="0" borderId="0" xfId="0" applyFont="1" applyFill="1" applyBorder="1" applyAlignment="1">
      <alignment wrapText="1"/>
    </xf>
    <xf numFmtId="0" fontId="17" fillId="4" borderId="3" xfId="0" applyFont="1" applyFill="1" applyBorder="1" applyAlignment="1">
      <alignment wrapText="1"/>
    </xf>
    <xf numFmtId="0" fontId="17" fillId="4" borderId="5" xfId="0" applyFont="1" applyFill="1" applyBorder="1" applyAlignment="1">
      <alignment wrapText="1"/>
    </xf>
    <xf numFmtId="0" fontId="15" fillId="0" borderId="7" xfId="0" applyFont="1" applyBorder="1" applyAlignment="1">
      <alignment wrapText="1"/>
    </xf>
    <xf numFmtId="0" fontId="15" fillId="0" borderId="2" xfId="0" applyFont="1" applyBorder="1" applyAlignment="1">
      <alignment wrapText="1"/>
    </xf>
    <xf numFmtId="0" fontId="15" fillId="0" borderId="8" xfId="0" applyFont="1" applyBorder="1" applyAlignment="1">
      <alignment wrapText="1"/>
    </xf>
    <xf numFmtId="0" fontId="7" fillId="0" borderId="9" xfId="0" applyFont="1" applyBorder="1" applyAlignment="1">
      <alignment wrapText="1"/>
    </xf>
    <xf numFmtId="0" fontId="7" fillId="0" borderId="6" xfId="0" applyFont="1" applyBorder="1" applyAlignment="1">
      <alignment wrapText="1"/>
    </xf>
    <xf numFmtId="0" fontId="7" fillId="0" borderId="0" xfId="0" applyFont="1" applyFill="1" applyBorder="1"/>
    <xf numFmtId="0" fontId="21" fillId="5" borderId="7" xfId="0" applyFont="1" applyFill="1" applyBorder="1" applyAlignment="1">
      <alignment vertical="center" wrapText="1" readingOrder="1"/>
    </xf>
    <xf numFmtId="164" fontId="21" fillId="5" borderId="2" xfId="0" applyNumberFormat="1" applyFont="1" applyFill="1" applyBorder="1" applyAlignment="1">
      <alignment vertical="center" wrapText="1" readingOrder="1"/>
    </xf>
    <xf numFmtId="0" fontId="7" fillId="5" borderId="3" xfId="0" applyFont="1" applyFill="1" applyBorder="1" applyAlignment="1"/>
    <xf numFmtId="0" fontId="7" fillId="5" borderId="3" xfId="0" applyFont="1" applyFill="1" applyBorder="1" applyAlignment="1">
      <alignment wrapText="1"/>
    </xf>
    <xf numFmtId="0" fontId="7" fillId="5" borderId="5" xfId="0" applyFont="1" applyFill="1" applyBorder="1" applyAlignment="1">
      <alignment wrapText="1"/>
    </xf>
    <xf numFmtId="0" fontId="20" fillId="0" borderId="7" xfId="0" applyFont="1" applyBorder="1" applyAlignment="1">
      <alignment wrapText="1"/>
    </xf>
    <xf numFmtId="0" fontId="7" fillId="0" borderId="2" xfId="0" applyFont="1" applyBorder="1" applyAlignment="1">
      <alignment wrapText="1"/>
    </xf>
    <xf numFmtId="0" fontId="7" fillId="0" borderId="8" xfId="0" applyFont="1" applyBorder="1" applyAlignment="1">
      <alignment wrapText="1"/>
    </xf>
    <xf numFmtId="0" fontId="7" fillId="0" borderId="0" xfId="0" applyFont="1" applyBorder="1" applyAlignment="1">
      <alignment vertical="top" wrapText="1"/>
    </xf>
    <xf numFmtId="0" fontId="7" fillId="0" borderId="0" xfId="0" applyFont="1" applyAlignment="1">
      <alignment horizontal="justify" vertical="center"/>
    </xf>
    <xf numFmtId="0" fontId="7" fillId="0" borderId="6" xfId="0" applyFont="1" applyBorder="1" applyAlignment="1">
      <alignment horizontal="justify" vertical="center"/>
    </xf>
    <xf numFmtId="0" fontId="22" fillId="9" borderId="0" xfId="0" applyFont="1" applyFill="1" applyAlignment="1">
      <alignment horizontal="center" vertical="center"/>
    </xf>
    <xf numFmtId="0" fontId="23" fillId="0" borderId="0" xfId="0" applyFont="1"/>
    <xf numFmtId="0" fontId="22" fillId="0" borderId="0" xfId="0" applyFont="1" applyAlignment="1">
      <alignment horizontal="justify" vertical="center"/>
    </xf>
    <xf numFmtId="0" fontId="2" fillId="0" borderId="0" xfId="0" applyFont="1"/>
    <xf numFmtId="0" fontId="2" fillId="0" borderId="0" xfId="0" applyFont="1" applyAlignment="1">
      <alignment wrapText="1"/>
    </xf>
    <xf numFmtId="0" fontId="23" fillId="0" borderId="0" xfId="0" applyFont="1" applyAlignment="1">
      <alignment horizontal="justify" vertical="center"/>
    </xf>
    <xf numFmtId="0" fontId="23" fillId="0" borderId="0" xfId="1" applyFont="1" applyAlignment="1">
      <alignment horizontal="justify" vertical="center"/>
    </xf>
    <xf numFmtId="0" fontId="2" fillId="0" borderId="0" xfId="0" applyFont="1" applyAlignment="1">
      <alignment horizontal="justify" vertical="center"/>
    </xf>
    <xf numFmtId="0" fontId="5" fillId="0" borderId="0" xfId="0" applyFont="1" applyAlignment="1">
      <alignment horizontal="justify" vertical="center"/>
    </xf>
    <xf numFmtId="0" fontId="25" fillId="0" borderId="0" xfId="0" applyFont="1" applyAlignment="1">
      <alignment horizontal="justify" vertical="center"/>
    </xf>
    <xf numFmtId="0" fontId="23" fillId="0" borderId="0" xfId="0" applyFont="1" applyAlignment="1">
      <alignment horizontal="left" vertical="center" wrapText="1"/>
    </xf>
    <xf numFmtId="0" fontId="26" fillId="0" borderId="0" xfId="1" applyFont="1"/>
    <xf numFmtId="0" fontId="27" fillId="0" borderId="0" xfId="1" applyFont="1" applyAlignment="1">
      <alignment horizontal="justify" vertical="center"/>
    </xf>
    <xf numFmtId="0" fontId="23" fillId="0" borderId="0" xfId="0" applyFont="1" applyAlignment="1">
      <alignment horizontal="center"/>
    </xf>
    <xf numFmtId="0" fontId="9" fillId="0" borderId="0" xfId="0" applyFont="1" applyBorder="1" applyAlignment="1">
      <alignment horizontal="center" vertical="center"/>
    </xf>
    <xf numFmtId="0" fontId="20" fillId="0" borderId="0" xfId="0" applyFont="1" applyBorder="1"/>
    <xf numFmtId="0" fontId="29" fillId="0" borderId="0" xfId="0" applyFont="1" applyBorder="1"/>
    <xf numFmtId="0" fontId="17" fillId="4" borderId="4" xfId="0" applyFont="1" applyFill="1" applyBorder="1" applyAlignment="1">
      <alignment vertical="center" wrapText="1" readingOrder="1"/>
    </xf>
    <xf numFmtId="0" fontId="20" fillId="0" borderId="9" xfId="0" applyFont="1" applyBorder="1" applyAlignment="1">
      <alignment wrapText="1"/>
    </xf>
    <xf numFmtId="0" fontId="20" fillId="0" borderId="6" xfId="0" applyFont="1" applyBorder="1" applyAlignment="1">
      <alignment wrapText="1"/>
    </xf>
    <xf numFmtId="0" fontId="20" fillId="0" borderId="0" xfId="0" applyFont="1" applyBorder="1" applyAlignment="1">
      <alignment vertical="center"/>
    </xf>
    <xf numFmtId="0" fontId="20" fillId="0" borderId="1" xfId="0" applyFont="1" applyBorder="1" applyAlignment="1">
      <alignment wrapText="1"/>
    </xf>
    <xf numFmtId="0" fontId="21" fillId="5" borderId="4" xfId="0" applyFont="1" applyFill="1" applyBorder="1" applyAlignment="1">
      <alignment vertical="center" wrapText="1" readingOrder="1"/>
    </xf>
    <xf numFmtId="0" fontId="20" fillId="5" borderId="0" xfId="0" applyFont="1" applyFill="1" applyBorder="1" applyAlignment="1">
      <alignment vertical="center" wrapText="1"/>
    </xf>
    <xf numFmtId="164" fontId="20" fillId="5" borderId="3" xfId="0" applyNumberFormat="1" applyFont="1" applyFill="1" applyBorder="1" applyAlignment="1">
      <alignment vertical="center" wrapText="1"/>
    </xf>
    <xf numFmtId="0" fontId="7" fillId="0" borderId="7" xfId="0" applyFont="1" applyBorder="1" applyAlignment="1">
      <alignment wrapText="1"/>
    </xf>
    <xf numFmtId="0" fontId="20" fillId="0" borderId="12" xfId="0" applyFont="1" applyBorder="1" applyAlignment="1">
      <alignment wrapText="1"/>
    </xf>
    <xf numFmtId="0" fontId="20" fillId="0" borderId="4" xfId="0" applyFont="1" applyBorder="1" applyAlignment="1">
      <alignment wrapText="1"/>
    </xf>
    <xf numFmtId="0" fontId="20" fillId="0" borderId="3" xfId="0" applyFont="1" applyBorder="1" applyAlignment="1">
      <alignment wrapText="1"/>
    </xf>
    <xf numFmtId="0" fontId="20" fillId="0" borderId="5" xfId="0" applyFont="1" applyBorder="1" applyAlignment="1">
      <alignment wrapText="1"/>
    </xf>
    <xf numFmtId="0" fontId="7" fillId="0" borderId="0" xfId="0" applyFont="1" applyBorder="1" applyAlignment="1">
      <alignment horizontal="justify" vertical="center"/>
    </xf>
    <xf numFmtId="0" fontId="20" fillId="0" borderId="10" xfId="0" applyFont="1" applyBorder="1" applyAlignment="1">
      <alignment wrapText="1"/>
    </xf>
    <xf numFmtId="0" fontId="20" fillId="0" borderId="11" xfId="0" applyFont="1" applyBorder="1" applyAlignment="1">
      <alignment wrapText="1"/>
    </xf>
    <xf numFmtId="0" fontId="7" fillId="0" borderId="0" xfId="0" applyFont="1"/>
    <xf numFmtId="0" fontId="21" fillId="2" borderId="9" xfId="0" applyFont="1" applyFill="1" applyBorder="1" applyAlignment="1">
      <alignment vertical="center" wrapText="1" readingOrder="1"/>
    </xf>
    <xf numFmtId="164" fontId="21" fillId="2" borderId="0" xfId="0" applyNumberFormat="1" applyFont="1" applyFill="1" applyBorder="1" applyAlignment="1">
      <alignment vertical="center" wrapText="1" readingOrder="1"/>
    </xf>
    <xf numFmtId="0" fontId="7" fillId="2" borderId="0" xfId="0" applyFont="1" applyFill="1" applyBorder="1" applyAlignment="1"/>
    <xf numFmtId="0" fontId="7" fillId="2" borderId="0" xfId="0" applyFont="1" applyFill="1" applyBorder="1" applyAlignment="1">
      <alignment wrapText="1"/>
    </xf>
    <xf numFmtId="0" fontId="7" fillId="2" borderId="6" xfId="0" applyFont="1" applyFill="1" applyBorder="1" applyAlignment="1">
      <alignment wrapText="1"/>
    </xf>
    <xf numFmtId="0" fontId="21" fillId="2" borderId="0" xfId="0" applyFont="1" applyFill="1" applyBorder="1" applyAlignment="1">
      <alignment vertical="center" wrapText="1" readingOrder="1"/>
    </xf>
    <xf numFmtId="0" fontId="7" fillId="2" borderId="11" xfId="0" applyFont="1" applyFill="1" applyBorder="1" applyAlignment="1">
      <alignment wrapText="1"/>
    </xf>
    <xf numFmtId="0" fontId="7" fillId="0" borderId="4" xfId="0" applyFont="1" applyBorder="1"/>
    <xf numFmtId="0" fontId="7" fillId="0" borderId="5" xfId="0" applyFont="1" applyBorder="1" applyAlignment="1">
      <alignment wrapText="1"/>
    </xf>
    <xf numFmtId="0" fontId="8" fillId="0" borderId="9" xfId="0" applyFont="1" applyFill="1" applyBorder="1" applyAlignment="1">
      <alignment vertical="center" readingOrder="1"/>
    </xf>
    <xf numFmtId="0" fontId="8" fillId="0" borderId="0" xfId="0" applyFont="1" applyFill="1" applyBorder="1" applyAlignment="1">
      <alignment vertical="center" readingOrder="1"/>
    </xf>
    <xf numFmtId="0" fontId="7" fillId="0" borderId="10" xfId="0" applyFont="1" applyBorder="1"/>
    <xf numFmtId="0" fontId="7" fillId="0" borderId="1" xfId="0" applyFont="1" applyBorder="1" applyAlignment="1">
      <alignment vertical="top" wrapText="1"/>
    </xf>
    <xf numFmtId="0" fontId="7" fillId="0" borderId="1" xfId="0" applyFont="1" applyBorder="1" applyAlignment="1">
      <alignment wrapText="1"/>
    </xf>
    <xf numFmtId="0" fontId="7" fillId="0" borderId="11" xfId="0" applyFont="1" applyBorder="1" applyAlignment="1">
      <alignment wrapText="1"/>
    </xf>
    <xf numFmtId="0" fontId="6" fillId="0" borderId="0" xfId="0" applyFont="1" applyFill="1" applyAlignment="1">
      <alignment vertical="top" wrapText="1"/>
    </xf>
    <xf numFmtId="4" fontId="7" fillId="0" borderId="0" xfId="0" applyNumberFormat="1" applyFont="1" applyAlignment="1">
      <alignment wrapText="1"/>
    </xf>
    <xf numFmtId="0" fontId="7" fillId="0" borderId="0" xfId="0" applyFont="1" applyBorder="1" applyAlignment="1">
      <alignment vertical="top" wrapText="1"/>
    </xf>
    <xf numFmtId="15" fontId="6" fillId="0" borderId="0" xfId="0" applyNumberFormat="1" applyFont="1" applyFill="1" applyAlignment="1">
      <alignment vertical="top" wrapText="1"/>
    </xf>
    <xf numFmtId="0" fontId="7" fillId="0" borderId="0" xfId="0" applyFont="1" applyBorder="1" applyAlignment="1">
      <alignment vertical="top" wrapText="1"/>
    </xf>
    <xf numFmtId="15" fontId="6" fillId="0" borderId="0" xfId="0" applyNumberFormat="1" applyFont="1" applyFill="1" applyAlignment="1">
      <alignment horizontal="right" vertical="top" wrapText="1"/>
    </xf>
    <xf numFmtId="0" fontId="7" fillId="0" borderId="0" xfId="0" applyFont="1" applyBorder="1" applyAlignment="1">
      <alignment vertical="top" wrapText="1"/>
    </xf>
    <xf numFmtId="0" fontId="7" fillId="0" borderId="6" xfId="0" applyFont="1" applyBorder="1" applyAlignment="1">
      <alignment vertical="top" wrapText="1"/>
    </xf>
    <xf numFmtId="15" fontId="7" fillId="0" borderId="9" xfId="0" applyNumberFormat="1"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Border="1" applyAlignment="1">
      <alignment vertical="top" wrapText="1"/>
    </xf>
    <xf numFmtId="15" fontId="6" fillId="0" borderId="0" xfId="0" applyNumberFormat="1" applyFont="1" applyFill="1" applyAlignment="1">
      <alignment horizontal="left" vertical="top" wrapText="1"/>
    </xf>
    <xf numFmtId="164" fontId="7" fillId="0" borderId="0" xfId="0" applyNumberFormat="1" applyFont="1" applyAlignment="1">
      <alignment wrapText="1"/>
    </xf>
    <xf numFmtId="164" fontId="7" fillId="0" borderId="0" xfId="0" applyNumberFormat="1" applyFont="1" applyFill="1" applyBorder="1" applyAlignment="1">
      <alignment wrapText="1"/>
    </xf>
    <xf numFmtId="0" fontId="7" fillId="0" borderId="6" xfId="0" applyFont="1" applyFill="1" applyBorder="1" applyAlignment="1">
      <alignment vertical="top" wrapText="1"/>
    </xf>
    <xf numFmtId="165" fontId="7" fillId="0" borderId="0" xfId="2" applyNumberFormat="1"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vertical="top" wrapText="1"/>
    </xf>
    <xf numFmtId="2" fontId="8" fillId="0" borderId="0" xfId="0" applyNumberFormat="1" applyFont="1" applyFill="1" applyBorder="1" applyAlignment="1">
      <alignment vertical="top" wrapText="1"/>
    </xf>
    <xf numFmtId="4" fontId="7" fillId="0" borderId="0" xfId="0" applyNumberFormat="1" applyFont="1" applyFill="1" applyAlignment="1">
      <alignment vertical="top" wrapText="1"/>
    </xf>
    <xf numFmtId="4" fontId="7" fillId="0" borderId="0" xfId="2" applyNumberFormat="1" applyFont="1" applyFill="1" applyAlignment="1">
      <alignment vertical="top" wrapText="1"/>
    </xf>
    <xf numFmtId="4" fontId="7" fillId="0" borderId="0" xfId="0" applyNumberFormat="1" applyFont="1" applyFill="1" applyBorder="1" applyAlignment="1">
      <alignment vertical="top" wrapText="1"/>
    </xf>
    <xf numFmtId="165" fontId="7" fillId="0" borderId="0" xfId="2" applyNumberFormat="1" applyFont="1" applyFill="1" applyBorder="1" applyAlignment="1">
      <alignment vertical="top" wrapText="1"/>
    </xf>
    <xf numFmtId="0" fontId="7" fillId="0" borderId="0" xfId="0" applyFont="1" applyAlignment="1">
      <alignment horizontal="justify" vertical="center"/>
    </xf>
    <xf numFmtId="0" fontId="9" fillId="0" borderId="1" xfId="0" applyFont="1" applyBorder="1" applyAlignment="1">
      <alignment horizontal="center" vertical="center"/>
    </xf>
    <xf numFmtId="0" fontId="7" fillId="0" borderId="0" xfId="0" applyFont="1" applyBorder="1" applyAlignment="1">
      <alignment wrapText="1"/>
    </xf>
    <xf numFmtId="0" fontId="17" fillId="4" borderId="10" xfId="0" applyFont="1" applyFill="1" applyBorder="1" applyAlignment="1">
      <alignment vertical="center" wrapText="1" readingOrder="1"/>
    </xf>
    <xf numFmtId="0" fontId="17" fillId="4" borderId="1" xfId="0" applyFont="1" applyFill="1" applyBorder="1" applyAlignment="1">
      <alignment vertical="center" wrapText="1" readingOrder="1"/>
    </xf>
    <xf numFmtId="0" fontId="11" fillId="0" borderId="12" xfId="0" applyFont="1" applyBorder="1" applyAlignment="1">
      <alignment vertical="center" wrapText="1" readingOrder="1"/>
    </xf>
    <xf numFmtId="0" fontId="12" fillId="0" borderId="12" xfId="0" applyFont="1" applyBorder="1" applyAlignment="1">
      <alignment vertical="center" wrapText="1" readingOrder="1"/>
    </xf>
    <xf numFmtId="0" fontId="13" fillId="0" borderId="7" xfId="0" applyFont="1" applyFill="1" applyBorder="1" applyAlignment="1">
      <alignment horizontal="center" vertical="center" wrapText="1" readingOrder="1"/>
    </xf>
    <xf numFmtId="0" fontId="14" fillId="0" borderId="2" xfId="0" applyFont="1" applyBorder="1" applyAlignment="1">
      <alignment horizontal="center" vertical="center" wrapText="1" readingOrder="1"/>
    </xf>
    <xf numFmtId="0" fontId="16" fillId="0" borderId="4" xfId="0" applyFont="1" applyFill="1" applyBorder="1" applyAlignment="1">
      <alignment horizontal="center" vertical="center" wrapText="1" readingOrder="1"/>
    </xf>
    <xf numFmtId="0" fontId="15" fillId="0" borderId="3" xfId="0" applyFont="1" applyFill="1" applyBorder="1" applyAlignment="1">
      <alignment horizontal="center" vertical="center" wrapText="1" readingOrder="1"/>
    </xf>
    <xf numFmtId="0" fontId="17" fillId="3" borderId="7" xfId="0" applyNumberFormat="1" applyFont="1" applyFill="1" applyBorder="1" applyAlignment="1">
      <alignment vertical="center" wrapText="1" readingOrder="1"/>
    </xf>
    <xf numFmtId="0" fontId="17" fillId="3" borderId="2" xfId="0" applyNumberFormat="1" applyFont="1" applyFill="1" applyBorder="1" applyAlignment="1">
      <alignment vertical="center" wrapText="1" readingOrder="1"/>
    </xf>
    <xf numFmtId="0" fontId="17" fillId="6" borderId="7" xfId="0" applyFont="1" applyFill="1" applyBorder="1" applyAlignment="1">
      <alignment vertical="center" readingOrder="1"/>
    </xf>
    <xf numFmtId="0" fontId="17" fillId="6" borderId="2" xfId="0" applyFont="1" applyFill="1" applyBorder="1" applyAlignment="1">
      <alignment vertical="center" readingOrder="1"/>
    </xf>
    <xf numFmtId="0" fontId="17" fillId="4" borderId="7" xfId="0" applyFont="1" applyFill="1" applyBorder="1" applyAlignment="1">
      <alignment horizontal="left" vertical="center" wrapText="1" readingOrder="1"/>
    </xf>
    <xf numFmtId="0" fontId="17" fillId="4" borderId="2" xfId="0" applyFont="1" applyFill="1" applyBorder="1" applyAlignment="1">
      <alignment horizontal="left" vertical="center" wrapText="1" readingOrder="1"/>
    </xf>
    <xf numFmtId="0" fontId="9" fillId="0" borderId="12" xfId="0" applyFont="1" applyBorder="1" applyAlignment="1">
      <alignment horizontal="center" vertical="center"/>
    </xf>
    <xf numFmtId="0" fontId="16"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9" xfId="0" applyFont="1" applyBorder="1" applyAlignment="1"/>
    <xf numFmtId="0" fontId="7" fillId="0" borderId="0" xfId="0" applyFont="1" applyBorder="1" applyAlignment="1"/>
    <xf numFmtId="0" fontId="7" fillId="0" borderId="6" xfId="0" applyFont="1" applyBorder="1" applyAlignment="1"/>
    <xf numFmtId="0" fontId="7" fillId="0" borderId="9" xfId="0" applyFont="1" applyBorder="1" applyAlignment="1">
      <alignment horizontal="justify" vertical="center"/>
    </xf>
    <xf numFmtId="0" fontId="7" fillId="0" borderId="0" xfId="0" applyFont="1" applyBorder="1" applyAlignment="1">
      <alignment horizontal="justify" vertical="center"/>
    </xf>
    <xf numFmtId="0" fontId="7" fillId="0" borderId="9" xfId="0" applyFont="1" applyBorder="1" applyAlignment="1">
      <alignment wrapText="1"/>
    </xf>
    <xf numFmtId="0" fontId="7" fillId="0" borderId="6" xfId="0" applyFont="1" applyBorder="1" applyAlignment="1">
      <alignment wrapText="1"/>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13" fillId="0" borderId="9"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13" fillId="0" borderId="6" xfId="0" applyFont="1" applyFill="1" applyBorder="1" applyAlignment="1">
      <alignment horizontal="center" vertical="center" wrapText="1" readingOrder="1"/>
    </xf>
    <xf numFmtId="0" fontId="10" fillId="4" borderId="7" xfId="0" applyFont="1" applyFill="1" applyBorder="1" applyAlignment="1">
      <alignment vertical="center" wrapText="1" readingOrder="1"/>
    </xf>
    <xf numFmtId="0" fontId="10" fillId="4" borderId="2" xfId="0" applyFont="1" applyFill="1" applyBorder="1" applyAlignment="1">
      <alignment vertical="center" wrapText="1" readingOrder="1"/>
    </xf>
    <xf numFmtId="0" fontId="30" fillId="0" borderId="2" xfId="0" applyFont="1" applyBorder="1" applyAlignment="1">
      <alignment horizontal="center" vertical="center"/>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13" fillId="0" borderId="2" xfId="0" applyFont="1" applyFill="1" applyBorder="1" applyAlignment="1">
      <alignment horizontal="center" vertical="center" wrapText="1" readingOrder="1"/>
    </xf>
  </cellXfs>
  <cellStyles count="3">
    <cellStyle name="Comma" xfId="2" builtinId="3"/>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12" sqref="A12"/>
    </sheetView>
  </sheetViews>
  <sheetFormatPr defaultColWidth="8.7109375" defaultRowHeight="15" x14ac:dyDescent="0.25"/>
  <cols>
    <col min="1" max="1" width="219.28515625" style="62" customWidth="1"/>
    <col min="2" max="16384" width="8.7109375" style="62"/>
  </cols>
  <sheetData>
    <row r="1" spans="1:1" x14ac:dyDescent="0.25">
      <c r="A1" s="61" t="s">
        <v>42</v>
      </c>
    </row>
    <row r="2" spans="1:1" x14ac:dyDescent="0.25">
      <c r="A2" s="62" t="s">
        <v>67</v>
      </c>
    </row>
    <row r="3" spans="1:1" x14ac:dyDescent="0.25">
      <c r="A3" s="63" t="s">
        <v>56</v>
      </c>
    </row>
    <row r="4" spans="1:1" x14ac:dyDescent="0.25">
      <c r="A4" s="64" t="s">
        <v>69</v>
      </c>
    </row>
    <row r="5" spans="1:1" x14ac:dyDescent="0.25">
      <c r="A5" s="64" t="s">
        <v>68</v>
      </c>
    </row>
    <row r="6" spans="1:1" x14ac:dyDescent="0.25">
      <c r="A6" s="64" t="s">
        <v>70</v>
      </c>
    </row>
    <row r="7" spans="1:1" x14ac:dyDescent="0.25">
      <c r="A7" s="64" t="s">
        <v>71</v>
      </c>
    </row>
    <row r="8" spans="1:1" x14ac:dyDescent="0.25">
      <c r="A8" s="63" t="s">
        <v>72</v>
      </c>
    </row>
    <row r="9" spans="1:1" x14ac:dyDescent="0.25">
      <c r="A9" s="65" t="s">
        <v>73</v>
      </c>
    </row>
    <row r="10" spans="1:1" x14ac:dyDescent="0.25">
      <c r="A10" s="64" t="s">
        <v>74</v>
      </c>
    </row>
    <row r="11" spans="1:1" x14ac:dyDescent="0.25">
      <c r="A11" s="64" t="s">
        <v>75</v>
      </c>
    </row>
    <row r="12" spans="1:1" x14ac:dyDescent="0.25">
      <c r="A12" s="66" t="s">
        <v>76</v>
      </c>
    </row>
    <row r="13" spans="1:1" x14ac:dyDescent="0.25">
      <c r="A13" s="64" t="s">
        <v>77</v>
      </c>
    </row>
    <row r="14" spans="1:1" x14ac:dyDescent="0.25">
      <c r="A14" s="63" t="s">
        <v>78</v>
      </c>
    </row>
    <row r="15" spans="1:1" x14ac:dyDescent="0.25">
      <c r="A15" s="66" t="s">
        <v>40</v>
      </c>
    </row>
    <row r="16" spans="1:1" x14ac:dyDescent="0.25">
      <c r="A16" s="67" t="s">
        <v>85</v>
      </c>
    </row>
    <row r="17" spans="1:1" x14ac:dyDescent="0.25">
      <c r="A17" s="68" t="s">
        <v>86</v>
      </c>
    </row>
    <row r="18" spans="1:1" x14ac:dyDescent="0.25">
      <c r="A18" s="69" t="s">
        <v>41</v>
      </c>
    </row>
    <row r="19" spans="1:1" x14ac:dyDescent="0.25">
      <c r="A19" s="68" t="s">
        <v>87</v>
      </c>
    </row>
    <row r="20" spans="1:1" x14ac:dyDescent="0.25">
      <c r="A20" s="63" t="s">
        <v>79</v>
      </c>
    </row>
    <row r="21" spans="1:1" x14ac:dyDescent="0.25">
      <c r="A21" s="63" t="s">
        <v>80</v>
      </c>
    </row>
    <row r="22" spans="1:1" ht="30" x14ac:dyDescent="0.25">
      <c r="A22" s="66" t="s">
        <v>148</v>
      </c>
    </row>
    <row r="23" spans="1:1" x14ac:dyDescent="0.25">
      <c r="A23" s="66" t="s">
        <v>149</v>
      </c>
    </row>
    <row r="24" spans="1:1" ht="30" x14ac:dyDescent="0.25">
      <c r="A24" s="66" t="s">
        <v>150</v>
      </c>
    </row>
    <row r="25" spans="1:1" ht="30" x14ac:dyDescent="0.25">
      <c r="A25" s="66" t="s">
        <v>88</v>
      </c>
    </row>
    <row r="26" spans="1:1" x14ac:dyDescent="0.25">
      <c r="A26" s="66" t="s">
        <v>81</v>
      </c>
    </row>
    <row r="27" spans="1:1" ht="28.5" customHeight="1" x14ac:dyDescent="0.25">
      <c r="A27" s="66" t="s">
        <v>151</v>
      </c>
    </row>
    <row r="28" spans="1:1" ht="30" x14ac:dyDescent="0.25">
      <c r="A28" s="65" t="s">
        <v>82</v>
      </c>
    </row>
    <row r="29" spans="1:1" x14ac:dyDescent="0.25">
      <c r="A29" s="63" t="s">
        <v>15</v>
      </c>
    </row>
    <row r="30" spans="1:1" ht="14.25" customHeight="1" x14ac:dyDescent="0.25">
      <c r="A30" s="67" t="s">
        <v>152</v>
      </c>
    </row>
    <row r="31" spans="1:1" ht="14.25" customHeight="1" x14ac:dyDescent="0.25">
      <c r="A31" s="67" t="s">
        <v>153</v>
      </c>
    </row>
    <row r="32" spans="1:1" x14ac:dyDescent="0.25">
      <c r="A32" s="68" t="s">
        <v>154</v>
      </c>
    </row>
    <row r="33" spans="1:1" x14ac:dyDescent="0.25">
      <c r="A33" s="68" t="s">
        <v>83</v>
      </c>
    </row>
    <row r="34" spans="1:1" ht="30" x14ac:dyDescent="0.25">
      <c r="A34" s="70" t="s">
        <v>155</v>
      </c>
    </row>
    <row r="35" spans="1:1" x14ac:dyDescent="0.25">
      <c r="A35" s="71" t="s">
        <v>156</v>
      </c>
    </row>
    <row r="36" spans="1:1" ht="28.5" customHeight="1" x14ac:dyDescent="0.25">
      <c r="A36" s="66" t="s">
        <v>157</v>
      </c>
    </row>
    <row r="37" spans="1:1" x14ac:dyDescent="0.25">
      <c r="A37" s="70" t="s">
        <v>158</v>
      </c>
    </row>
    <row r="38" spans="1:1" x14ac:dyDescent="0.25">
      <c r="A38" s="68" t="s">
        <v>159</v>
      </c>
    </row>
    <row r="39" spans="1:1" x14ac:dyDescent="0.25">
      <c r="A39" s="68" t="s">
        <v>84</v>
      </c>
    </row>
    <row r="40" spans="1:1" x14ac:dyDescent="0.25">
      <c r="A40" s="68"/>
    </row>
    <row r="41" spans="1:1" x14ac:dyDescent="0.25">
      <c r="A41" s="68"/>
    </row>
    <row r="42" spans="1:1" x14ac:dyDescent="0.25">
      <c r="A42" s="72" t="s">
        <v>160</v>
      </c>
    </row>
    <row r="43" spans="1:1" x14ac:dyDescent="0.25">
      <c r="A43" s="73" t="s">
        <v>161</v>
      </c>
    </row>
    <row r="48" spans="1:1" x14ac:dyDescent="0.25">
      <c r="A48" s="74"/>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3"/>
  <sheetViews>
    <sheetView tabSelected="1" topLeftCell="A190" zoomScaleNormal="100" workbookViewId="0">
      <selection activeCell="C208" sqref="C208"/>
    </sheetView>
  </sheetViews>
  <sheetFormatPr defaultColWidth="9.140625" defaultRowHeight="12.75" x14ac:dyDescent="0.2"/>
  <cols>
    <col min="1" max="1" width="23.5703125" style="6" customWidth="1"/>
    <col min="2" max="2" width="23.5703125" style="8" customWidth="1"/>
    <col min="3" max="3" width="49" style="8" customWidth="1"/>
    <col min="4" max="4" width="49.28515625" style="8" customWidth="1"/>
    <col min="5" max="5" width="11.42578125" style="8" customWidth="1"/>
    <col min="6" max="6" width="9.85546875" style="8" bestFit="1" customWidth="1"/>
    <col min="7" max="16384" width="9.140625" style="8"/>
  </cols>
  <sheetData>
    <row r="1" spans="1:5" ht="21" x14ac:dyDescent="0.2">
      <c r="A1" s="134" t="s">
        <v>26</v>
      </c>
      <c r="B1" s="134"/>
      <c r="C1" s="134"/>
      <c r="D1" s="134"/>
    </row>
    <row r="2" spans="1:5" ht="18.75" x14ac:dyDescent="0.2">
      <c r="A2" s="9" t="s">
        <v>8</v>
      </c>
      <c r="B2" s="138" t="s">
        <v>89</v>
      </c>
      <c r="C2" s="138"/>
      <c r="D2" s="138"/>
    </row>
    <row r="3" spans="1:5" ht="18.75" x14ac:dyDescent="0.2">
      <c r="A3" s="9" t="s">
        <v>9</v>
      </c>
      <c r="B3" s="139" t="s">
        <v>90</v>
      </c>
      <c r="C3" s="139"/>
      <c r="D3" s="139"/>
    </row>
    <row r="4" spans="1:5" ht="18.75" x14ac:dyDescent="0.2">
      <c r="A4" s="9" t="s">
        <v>3</v>
      </c>
      <c r="B4" s="139" t="s">
        <v>91</v>
      </c>
      <c r="C4" s="139"/>
      <c r="D4" s="139"/>
    </row>
    <row r="5" spans="1:5" s="10" customFormat="1" ht="21" x14ac:dyDescent="0.2">
      <c r="A5" s="140" t="s">
        <v>10</v>
      </c>
      <c r="B5" s="141"/>
      <c r="C5" s="141"/>
      <c r="D5" s="141"/>
    </row>
    <row r="6" spans="1:5" s="10" customFormat="1" x14ac:dyDescent="0.2">
      <c r="A6" s="142" t="s">
        <v>55</v>
      </c>
      <c r="B6" s="143"/>
      <c r="C6" s="143"/>
      <c r="D6" s="143"/>
    </row>
    <row r="7" spans="1:5" s="11" customFormat="1" ht="15.75" x14ac:dyDescent="0.25">
      <c r="A7" s="136" t="s">
        <v>36</v>
      </c>
      <c r="B7" s="137"/>
      <c r="C7" s="137"/>
      <c r="D7" s="137"/>
    </row>
    <row r="8" spans="1:5" s="14" customFormat="1" ht="25.5" x14ac:dyDescent="0.2">
      <c r="A8" s="12" t="s">
        <v>28</v>
      </c>
      <c r="B8" s="13" t="s">
        <v>264</v>
      </c>
      <c r="C8" s="13" t="s">
        <v>58</v>
      </c>
      <c r="D8" s="13" t="s">
        <v>19</v>
      </c>
    </row>
    <row r="9" spans="1:5" ht="51" x14ac:dyDescent="0.2">
      <c r="A9" s="2" t="s">
        <v>93</v>
      </c>
      <c r="B9" s="3">
        <f>847.2+899.5+4283.35+8+75</f>
        <v>6113.05</v>
      </c>
      <c r="C9" s="15" t="s">
        <v>162</v>
      </c>
      <c r="D9" s="4" t="s">
        <v>214</v>
      </c>
      <c r="E9" s="4" t="s">
        <v>96</v>
      </c>
    </row>
    <row r="10" spans="1:5" ht="51" x14ac:dyDescent="0.2">
      <c r="A10" s="2" t="s">
        <v>93</v>
      </c>
      <c r="B10" s="3">
        <v>525.04</v>
      </c>
      <c r="C10" s="58" t="s">
        <v>162</v>
      </c>
      <c r="D10" s="4" t="s">
        <v>221</v>
      </c>
      <c r="E10" s="4" t="s">
        <v>96</v>
      </c>
    </row>
    <row r="11" spans="1:5" ht="51" x14ac:dyDescent="0.2">
      <c r="A11" s="2" t="s">
        <v>93</v>
      </c>
      <c r="B11" s="3">
        <f>467.34+1086.56</f>
        <v>1553.8999999999999</v>
      </c>
      <c r="C11" s="58" t="s">
        <v>162</v>
      </c>
      <c r="D11" s="5" t="s">
        <v>95</v>
      </c>
      <c r="E11" s="4" t="s">
        <v>96</v>
      </c>
    </row>
    <row r="12" spans="1:5" ht="51" x14ac:dyDescent="0.2">
      <c r="A12" s="2">
        <v>42665</v>
      </c>
      <c r="B12" s="3">
        <v>251.3</v>
      </c>
      <c r="C12" s="58" t="s">
        <v>162</v>
      </c>
      <c r="D12" s="4" t="s">
        <v>163</v>
      </c>
      <c r="E12" s="4" t="s">
        <v>97</v>
      </c>
    </row>
    <row r="13" spans="1:5" ht="25.5" x14ac:dyDescent="0.2">
      <c r="A13" s="2" t="s">
        <v>94</v>
      </c>
      <c r="B13" s="3">
        <f>585.65+51.25</f>
        <v>636.9</v>
      </c>
      <c r="C13" s="15" t="s">
        <v>164</v>
      </c>
      <c r="D13" s="6" t="s">
        <v>165</v>
      </c>
      <c r="E13" s="4" t="s">
        <v>98</v>
      </c>
    </row>
    <row r="14" spans="1:5" ht="25.5" x14ac:dyDescent="0.2">
      <c r="A14" s="2" t="s">
        <v>94</v>
      </c>
      <c r="B14" s="3">
        <v>64.03</v>
      </c>
      <c r="C14" s="112" t="s">
        <v>164</v>
      </c>
      <c r="D14" s="6" t="s">
        <v>215</v>
      </c>
      <c r="E14" s="4" t="s">
        <v>98</v>
      </c>
    </row>
    <row r="15" spans="1:5" ht="25.5" x14ac:dyDescent="0.2">
      <c r="A15" s="2" t="s">
        <v>94</v>
      </c>
      <c r="B15" s="3">
        <v>214.11</v>
      </c>
      <c r="C15" s="112" t="s">
        <v>164</v>
      </c>
      <c r="D15" s="6" t="s">
        <v>216</v>
      </c>
      <c r="E15" s="4" t="s">
        <v>98</v>
      </c>
    </row>
    <row r="16" spans="1:5" ht="25.5" x14ac:dyDescent="0.2">
      <c r="A16" s="2" t="s">
        <v>94</v>
      </c>
      <c r="B16" s="3">
        <v>19.329999999999998</v>
      </c>
      <c r="C16" s="112" t="s">
        <v>164</v>
      </c>
      <c r="D16" s="6" t="s">
        <v>220</v>
      </c>
      <c r="E16" s="4" t="s">
        <v>98</v>
      </c>
    </row>
    <row r="17" spans="1:6" ht="38.25" x14ac:dyDescent="0.2">
      <c r="A17" s="2" t="s">
        <v>248</v>
      </c>
      <c r="B17" s="3">
        <f>5326.29+92.5</f>
        <v>5418.79</v>
      </c>
      <c r="C17" s="112" t="s">
        <v>218</v>
      </c>
      <c r="D17" s="4" t="s">
        <v>219</v>
      </c>
      <c r="E17" s="4" t="s">
        <v>217</v>
      </c>
    </row>
    <row r="18" spans="1:6" ht="38.25" x14ac:dyDescent="0.2">
      <c r="A18" s="2" t="s">
        <v>248</v>
      </c>
      <c r="B18" s="3">
        <v>381.96</v>
      </c>
      <c r="C18" s="112" t="s">
        <v>218</v>
      </c>
      <c r="D18" s="37" t="s">
        <v>247</v>
      </c>
      <c r="E18" s="4" t="s">
        <v>217</v>
      </c>
    </row>
    <row r="19" spans="1:6" ht="38.25" x14ac:dyDescent="0.2">
      <c r="A19" s="2" t="s">
        <v>248</v>
      </c>
      <c r="B19" s="3">
        <f>994.15+51.25</f>
        <v>1045.4000000000001</v>
      </c>
      <c r="C19" s="112" t="s">
        <v>218</v>
      </c>
      <c r="D19" s="121" t="s">
        <v>222</v>
      </c>
      <c r="E19" s="4" t="s">
        <v>217</v>
      </c>
    </row>
    <row r="20" spans="1:6" ht="38.25" x14ac:dyDescent="0.2">
      <c r="A20" s="2" t="s">
        <v>223</v>
      </c>
      <c r="B20" s="3">
        <f>565.39+195</f>
        <v>760.39</v>
      </c>
      <c r="C20" s="126" t="s">
        <v>340</v>
      </c>
      <c r="D20" s="6" t="s">
        <v>165</v>
      </c>
      <c r="E20" s="4" t="s">
        <v>98</v>
      </c>
    </row>
    <row r="21" spans="1:6" ht="38.25" x14ac:dyDescent="0.2">
      <c r="A21" s="2" t="s">
        <v>223</v>
      </c>
      <c r="B21" s="3">
        <v>235</v>
      </c>
      <c r="C21" s="126" t="s">
        <v>340</v>
      </c>
      <c r="D21" s="121" t="s">
        <v>341</v>
      </c>
      <c r="E21" s="4" t="s">
        <v>98</v>
      </c>
    </row>
    <row r="22" spans="1:6" ht="38.25" x14ac:dyDescent="0.2">
      <c r="A22" s="2" t="s">
        <v>223</v>
      </c>
      <c r="B22" s="3">
        <v>140.09</v>
      </c>
      <c r="C22" s="126" t="s">
        <v>340</v>
      </c>
      <c r="D22" s="37" t="s">
        <v>249</v>
      </c>
      <c r="E22" s="4" t="s">
        <v>98</v>
      </c>
    </row>
    <row r="23" spans="1:6" x14ac:dyDescent="0.2">
      <c r="A23" s="2"/>
      <c r="B23" s="3"/>
      <c r="C23" s="112"/>
      <c r="D23" s="6"/>
      <c r="E23" s="4"/>
    </row>
    <row r="24" spans="1:6" x14ac:dyDescent="0.2">
      <c r="A24" s="2"/>
      <c r="B24" s="3"/>
      <c r="C24" s="112"/>
      <c r="D24" s="6"/>
      <c r="E24" s="4"/>
    </row>
    <row r="25" spans="1:6" x14ac:dyDescent="0.2">
      <c r="A25" s="17"/>
      <c r="B25" s="15"/>
      <c r="C25" s="15"/>
      <c r="D25" s="15"/>
    </row>
    <row r="26" spans="1:6" x14ac:dyDescent="0.2">
      <c r="A26" s="17"/>
      <c r="B26" s="18"/>
      <c r="C26" s="18"/>
      <c r="D26" s="18"/>
    </row>
    <row r="27" spans="1:6" x14ac:dyDescent="0.2">
      <c r="A27" s="19" t="s">
        <v>4</v>
      </c>
      <c r="B27" s="20">
        <f>SUM(B9:B26)</f>
        <v>17359.29</v>
      </c>
      <c r="C27" s="18"/>
      <c r="D27" s="18"/>
    </row>
    <row r="28" spans="1:6" s="11" customFormat="1" ht="15.75" x14ac:dyDescent="0.25">
      <c r="A28" s="144" t="s">
        <v>17</v>
      </c>
      <c r="B28" s="145"/>
      <c r="C28" s="145"/>
      <c r="D28" s="21"/>
    </row>
    <row r="29" spans="1:6" s="14" customFormat="1" ht="25.5" x14ac:dyDescent="0.2">
      <c r="A29" s="12" t="s">
        <v>28</v>
      </c>
      <c r="B29" s="13" t="s">
        <v>263</v>
      </c>
      <c r="C29" s="13" t="s">
        <v>59</v>
      </c>
      <c r="D29" s="13" t="s">
        <v>18</v>
      </c>
    </row>
    <row r="30" spans="1:6" ht="63.75" x14ac:dyDescent="0.2">
      <c r="A30" s="7">
        <v>42557</v>
      </c>
      <c r="B30" s="132">
        <v>24.49</v>
      </c>
      <c r="C30" s="4" t="s">
        <v>167</v>
      </c>
      <c r="D30" s="4" t="s">
        <v>104</v>
      </c>
      <c r="E30" s="4" t="s">
        <v>141</v>
      </c>
      <c r="F30" s="6"/>
    </row>
    <row r="31" spans="1:6" x14ac:dyDescent="0.2">
      <c r="A31" s="7">
        <v>42557</v>
      </c>
      <c r="B31" s="132">
        <f>173.04+120.87</f>
        <v>293.90999999999997</v>
      </c>
      <c r="C31" s="4" t="s">
        <v>166</v>
      </c>
      <c r="D31" s="4" t="s">
        <v>110</v>
      </c>
      <c r="E31" s="4" t="s">
        <v>142</v>
      </c>
      <c r="F31" s="6"/>
    </row>
    <row r="32" spans="1:6" x14ac:dyDescent="0.2">
      <c r="A32" s="7">
        <v>42557</v>
      </c>
      <c r="B32" s="132">
        <v>15.65</v>
      </c>
      <c r="C32" s="4" t="s">
        <v>166</v>
      </c>
      <c r="D32" s="4" t="s">
        <v>106</v>
      </c>
      <c r="E32" s="4" t="s">
        <v>142</v>
      </c>
      <c r="F32" s="6"/>
    </row>
    <row r="33" spans="1:6" x14ac:dyDescent="0.2">
      <c r="A33" s="7">
        <v>42557</v>
      </c>
      <c r="B33" s="132">
        <v>143.47999999999999</v>
      </c>
      <c r="C33" s="4" t="s">
        <v>166</v>
      </c>
      <c r="D33" s="4" t="s">
        <v>112</v>
      </c>
      <c r="E33" s="4" t="s">
        <v>142</v>
      </c>
      <c r="F33" s="6"/>
    </row>
    <row r="34" spans="1:6" x14ac:dyDescent="0.2">
      <c r="A34" s="7">
        <v>42557</v>
      </c>
      <c r="B34" s="132">
        <v>45</v>
      </c>
      <c r="C34" s="4" t="s">
        <v>166</v>
      </c>
      <c r="D34" s="4" t="s">
        <v>107</v>
      </c>
      <c r="E34" s="4" t="s">
        <v>142</v>
      </c>
      <c r="F34" s="6"/>
    </row>
    <row r="35" spans="1:6" x14ac:dyDescent="0.2">
      <c r="A35" s="7">
        <v>42558</v>
      </c>
      <c r="B35" s="132">
        <v>30</v>
      </c>
      <c r="C35" s="4" t="s">
        <v>166</v>
      </c>
      <c r="D35" s="4" t="s">
        <v>107</v>
      </c>
      <c r="E35" s="4" t="s">
        <v>142</v>
      </c>
      <c r="F35" s="6"/>
    </row>
    <row r="36" spans="1:6" x14ac:dyDescent="0.2">
      <c r="A36" s="7">
        <v>42558</v>
      </c>
      <c r="B36" s="132">
        <v>15.65</v>
      </c>
      <c r="C36" s="4" t="s">
        <v>166</v>
      </c>
      <c r="D36" s="4" t="s">
        <v>108</v>
      </c>
      <c r="E36" s="4" t="s">
        <v>142</v>
      </c>
      <c r="F36" s="6"/>
    </row>
    <row r="37" spans="1:6" x14ac:dyDescent="0.2">
      <c r="A37" s="7">
        <v>42558</v>
      </c>
      <c r="B37" s="132">
        <v>36.54</v>
      </c>
      <c r="C37" s="4" t="s">
        <v>168</v>
      </c>
      <c r="D37" s="4" t="s">
        <v>109</v>
      </c>
      <c r="E37" s="4" t="s">
        <v>141</v>
      </c>
      <c r="F37" s="6"/>
    </row>
    <row r="38" spans="1:6" ht="25.5" x14ac:dyDescent="0.2">
      <c r="A38" s="7">
        <v>42572</v>
      </c>
      <c r="B38" s="132">
        <v>25.63</v>
      </c>
      <c r="C38" s="4" t="s">
        <v>169</v>
      </c>
      <c r="D38" s="4" t="s">
        <v>104</v>
      </c>
      <c r="E38" s="4" t="s">
        <v>141</v>
      </c>
      <c r="F38" s="6"/>
    </row>
    <row r="39" spans="1:6" x14ac:dyDescent="0.2">
      <c r="A39" s="2">
        <v>42572</v>
      </c>
      <c r="B39" s="132">
        <f>104.35+43.48</f>
        <v>147.82999999999998</v>
      </c>
      <c r="C39" s="4" t="s">
        <v>170</v>
      </c>
      <c r="D39" s="4" t="s">
        <v>110</v>
      </c>
      <c r="E39" s="4" t="s">
        <v>142</v>
      </c>
      <c r="F39" s="6"/>
    </row>
    <row r="40" spans="1:6" x14ac:dyDescent="0.2">
      <c r="A40" s="2">
        <v>42572</v>
      </c>
      <c r="B40" s="132">
        <v>65.040000000000006</v>
      </c>
      <c r="C40" s="4" t="s">
        <v>170</v>
      </c>
      <c r="D40" s="4" t="s">
        <v>111</v>
      </c>
      <c r="E40" s="4" t="s">
        <v>142</v>
      </c>
      <c r="F40" s="6"/>
    </row>
    <row r="41" spans="1:6" x14ac:dyDescent="0.2">
      <c r="A41" s="2">
        <v>42572</v>
      </c>
      <c r="B41" s="132">
        <v>16.52</v>
      </c>
      <c r="C41" s="4" t="s">
        <v>170</v>
      </c>
      <c r="D41" s="4" t="s">
        <v>99</v>
      </c>
      <c r="E41" s="4" t="s">
        <v>142</v>
      </c>
      <c r="F41" s="6"/>
    </row>
    <row r="42" spans="1:6" x14ac:dyDescent="0.2">
      <c r="A42" s="2">
        <v>42572</v>
      </c>
      <c r="B42" s="132">
        <v>30</v>
      </c>
      <c r="C42" s="4" t="s">
        <v>170</v>
      </c>
      <c r="D42" s="4" t="s">
        <v>107</v>
      </c>
      <c r="E42" s="4" t="s">
        <v>142</v>
      </c>
      <c r="F42" s="6"/>
    </row>
    <row r="43" spans="1:6" x14ac:dyDescent="0.2">
      <c r="A43" s="2">
        <v>42572</v>
      </c>
      <c r="B43" s="132">
        <v>166.96</v>
      </c>
      <c r="C43" s="4" t="s">
        <v>170</v>
      </c>
      <c r="D43" s="4" t="s">
        <v>112</v>
      </c>
      <c r="E43" s="4" t="s">
        <v>142</v>
      </c>
      <c r="F43" s="6"/>
    </row>
    <row r="44" spans="1:6" x14ac:dyDescent="0.2">
      <c r="A44" s="2">
        <v>42573</v>
      </c>
      <c r="B44" s="132">
        <v>30</v>
      </c>
      <c r="C44" s="4" t="s">
        <v>170</v>
      </c>
      <c r="D44" s="4" t="s">
        <v>107</v>
      </c>
      <c r="E44" s="4" t="s">
        <v>142</v>
      </c>
      <c r="F44" s="6"/>
    </row>
    <row r="45" spans="1:6" x14ac:dyDescent="0.2">
      <c r="A45" s="2">
        <v>42573</v>
      </c>
      <c r="B45" s="132">
        <v>15.65</v>
      </c>
      <c r="C45" s="4" t="s">
        <v>170</v>
      </c>
      <c r="D45" s="4" t="s">
        <v>113</v>
      </c>
      <c r="E45" s="4" t="s">
        <v>142</v>
      </c>
      <c r="F45" s="6"/>
    </row>
    <row r="46" spans="1:6" x14ac:dyDescent="0.2">
      <c r="A46" s="2">
        <v>42573</v>
      </c>
      <c r="B46" s="132">
        <v>31.27</v>
      </c>
      <c r="C46" s="4" t="s">
        <v>171</v>
      </c>
      <c r="D46" s="4" t="s">
        <v>109</v>
      </c>
      <c r="E46" s="4" t="s">
        <v>141</v>
      </c>
      <c r="F46" s="6"/>
    </row>
    <row r="47" spans="1:6" ht="25.5" x14ac:dyDescent="0.2">
      <c r="A47" s="2">
        <v>42575</v>
      </c>
      <c r="B47" s="132">
        <v>39.22</v>
      </c>
      <c r="C47" s="4" t="s">
        <v>173</v>
      </c>
      <c r="D47" s="4" t="s">
        <v>104</v>
      </c>
      <c r="E47" s="4" t="s">
        <v>141</v>
      </c>
      <c r="F47" s="6"/>
    </row>
    <row r="48" spans="1:6" x14ac:dyDescent="0.2">
      <c r="A48" s="2">
        <v>42575</v>
      </c>
      <c r="B48" s="132">
        <f>350.43+65.25</f>
        <v>415.68</v>
      </c>
      <c r="C48" s="4" t="s">
        <v>172</v>
      </c>
      <c r="D48" s="4" t="s">
        <v>114</v>
      </c>
      <c r="E48" s="4" t="s">
        <v>143</v>
      </c>
      <c r="F48" s="6"/>
    </row>
    <row r="49" spans="1:6" x14ac:dyDescent="0.2">
      <c r="A49" s="2">
        <v>42575</v>
      </c>
      <c r="B49" s="132">
        <v>93.74</v>
      </c>
      <c r="C49" s="4" t="s">
        <v>172</v>
      </c>
      <c r="D49" s="4" t="s">
        <v>115</v>
      </c>
      <c r="E49" s="4" t="s">
        <v>143</v>
      </c>
      <c r="F49" s="6"/>
    </row>
    <row r="50" spans="1:6" x14ac:dyDescent="0.2">
      <c r="A50" s="2">
        <v>42576</v>
      </c>
      <c r="B50" s="132">
        <v>380.87</v>
      </c>
      <c r="C50" s="4" t="s">
        <v>172</v>
      </c>
      <c r="D50" s="4" t="s">
        <v>116</v>
      </c>
      <c r="E50" s="4" t="s">
        <v>143</v>
      </c>
      <c r="F50" s="6"/>
    </row>
    <row r="51" spans="1:6" x14ac:dyDescent="0.2">
      <c r="A51" s="2">
        <v>42576</v>
      </c>
      <c r="B51" s="132">
        <v>30</v>
      </c>
      <c r="C51" s="4" t="s">
        <v>172</v>
      </c>
      <c r="D51" s="4" t="s">
        <v>117</v>
      </c>
      <c r="E51" s="4" t="s">
        <v>143</v>
      </c>
      <c r="F51" s="6"/>
    </row>
    <row r="52" spans="1:6" x14ac:dyDescent="0.2">
      <c r="A52" s="2">
        <v>42577</v>
      </c>
      <c r="B52" s="132">
        <v>20</v>
      </c>
      <c r="C52" s="4" t="s">
        <v>172</v>
      </c>
      <c r="D52" s="4" t="s">
        <v>117</v>
      </c>
      <c r="E52" s="4" t="s">
        <v>143</v>
      </c>
      <c r="F52" s="6"/>
    </row>
    <row r="53" spans="1:6" x14ac:dyDescent="0.2">
      <c r="A53" s="2">
        <v>42577</v>
      </c>
      <c r="B53" s="132">
        <v>85.03</v>
      </c>
      <c r="C53" s="4" t="s">
        <v>172</v>
      </c>
      <c r="D53" s="4" t="s">
        <v>118</v>
      </c>
      <c r="E53" s="4" t="s">
        <v>143</v>
      </c>
      <c r="F53" s="6"/>
    </row>
    <row r="54" spans="1:6" x14ac:dyDescent="0.2">
      <c r="A54" s="2">
        <v>42577</v>
      </c>
      <c r="B54" s="132">
        <v>38.46</v>
      </c>
      <c r="C54" s="4" t="s">
        <v>180</v>
      </c>
      <c r="D54" s="4" t="s">
        <v>109</v>
      </c>
      <c r="E54" s="4" t="s">
        <v>141</v>
      </c>
      <c r="F54" s="6"/>
    </row>
    <row r="55" spans="1:6" ht="51" x14ac:dyDescent="0.2">
      <c r="A55" s="7">
        <v>42583</v>
      </c>
      <c r="B55" s="132">
        <v>7.81</v>
      </c>
      <c r="C55" s="4" t="s">
        <v>174</v>
      </c>
      <c r="D55" s="4" t="s">
        <v>119</v>
      </c>
      <c r="E55" s="4" t="s">
        <v>142</v>
      </c>
      <c r="F55" s="6"/>
    </row>
    <row r="56" spans="1:6" x14ac:dyDescent="0.2">
      <c r="A56" s="7">
        <v>42583</v>
      </c>
      <c r="B56" s="132">
        <v>354.8</v>
      </c>
      <c r="C56" s="4" t="s">
        <v>175</v>
      </c>
      <c r="D56" s="4" t="s">
        <v>110</v>
      </c>
      <c r="E56" s="4" t="s">
        <v>142</v>
      </c>
      <c r="F56" s="6"/>
    </row>
    <row r="57" spans="1:6" ht="25.5" x14ac:dyDescent="0.2">
      <c r="A57" s="7">
        <v>42583</v>
      </c>
      <c r="B57" s="132">
        <v>115</v>
      </c>
      <c r="C57" s="4" t="s">
        <v>175</v>
      </c>
      <c r="D57" s="4" t="s">
        <v>120</v>
      </c>
      <c r="E57" s="4" t="s">
        <v>142</v>
      </c>
      <c r="F57" s="6"/>
    </row>
    <row r="58" spans="1:6" ht="25.5" x14ac:dyDescent="0.2">
      <c r="A58" s="7">
        <v>42584</v>
      </c>
      <c r="B58" s="132">
        <v>135</v>
      </c>
      <c r="C58" s="4" t="s">
        <v>175</v>
      </c>
      <c r="D58" s="4" t="s">
        <v>120</v>
      </c>
      <c r="E58" s="4" t="s">
        <v>142</v>
      </c>
      <c r="F58" s="6"/>
    </row>
    <row r="59" spans="1:6" ht="25.5" x14ac:dyDescent="0.2">
      <c r="A59" s="7">
        <v>42585</v>
      </c>
      <c r="B59" s="132">
        <v>15.65</v>
      </c>
      <c r="C59" s="4" t="s">
        <v>176</v>
      </c>
      <c r="D59" s="4" t="s">
        <v>113</v>
      </c>
      <c r="E59" s="4" t="s">
        <v>142</v>
      </c>
      <c r="F59" s="6"/>
    </row>
    <row r="60" spans="1:6" ht="25.5" x14ac:dyDescent="0.2">
      <c r="A60" s="7">
        <v>42585</v>
      </c>
      <c r="B60" s="132">
        <v>493.91</v>
      </c>
      <c r="C60" s="4" t="s">
        <v>176</v>
      </c>
      <c r="D60" s="4" t="s">
        <v>121</v>
      </c>
      <c r="E60" s="4" t="s">
        <v>144</v>
      </c>
      <c r="F60" s="6"/>
    </row>
    <row r="61" spans="1:6" ht="25.5" x14ac:dyDescent="0.2">
      <c r="A61" s="7">
        <v>42585</v>
      </c>
      <c r="B61" s="132">
        <v>129.57</v>
      </c>
      <c r="C61" s="4" t="s">
        <v>176</v>
      </c>
      <c r="D61" s="4" t="s">
        <v>122</v>
      </c>
      <c r="E61" s="4" t="s">
        <v>144</v>
      </c>
      <c r="F61" s="6"/>
    </row>
    <row r="62" spans="1:6" ht="25.5" x14ac:dyDescent="0.2">
      <c r="A62" s="7">
        <v>42585</v>
      </c>
      <c r="B62" s="132">
        <v>40.28</v>
      </c>
      <c r="C62" s="4" t="s">
        <v>176</v>
      </c>
      <c r="D62" s="4" t="s">
        <v>210</v>
      </c>
      <c r="E62" s="4" t="s">
        <v>144</v>
      </c>
      <c r="F62" s="6"/>
    </row>
    <row r="63" spans="1:6" ht="25.5" x14ac:dyDescent="0.2">
      <c r="A63" s="7">
        <v>42585</v>
      </c>
      <c r="B63" s="132">
        <v>45</v>
      </c>
      <c r="C63" s="4" t="s">
        <v>176</v>
      </c>
      <c r="D63" s="4" t="s">
        <v>123</v>
      </c>
      <c r="E63" s="4" t="s">
        <v>144</v>
      </c>
      <c r="F63" s="6"/>
    </row>
    <row r="64" spans="1:6" ht="25.5" x14ac:dyDescent="0.2">
      <c r="A64" s="7">
        <v>42585</v>
      </c>
      <c r="B64" s="132">
        <v>16.78</v>
      </c>
      <c r="C64" s="4" t="s">
        <v>176</v>
      </c>
      <c r="D64" s="4" t="s">
        <v>124</v>
      </c>
      <c r="E64" s="4" t="s">
        <v>144</v>
      </c>
      <c r="F64" s="6"/>
    </row>
    <row r="65" spans="1:6" x14ac:dyDescent="0.2">
      <c r="A65" s="7">
        <v>42586</v>
      </c>
      <c r="B65" s="132">
        <v>15.65</v>
      </c>
      <c r="C65" s="4" t="s">
        <v>177</v>
      </c>
      <c r="D65" s="4" t="s">
        <v>125</v>
      </c>
      <c r="E65" s="4" t="s">
        <v>142</v>
      </c>
      <c r="F65" s="6"/>
    </row>
    <row r="66" spans="1:6" ht="25.5" x14ac:dyDescent="0.2">
      <c r="A66" s="7">
        <v>42586</v>
      </c>
      <c r="B66" s="132">
        <v>100</v>
      </c>
      <c r="C66" s="4" t="s">
        <v>175</v>
      </c>
      <c r="D66" s="4" t="s">
        <v>120</v>
      </c>
      <c r="E66" s="4" t="s">
        <v>142</v>
      </c>
      <c r="F66" s="6"/>
    </row>
    <row r="67" spans="1:6" x14ac:dyDescent="0.2">
      <c r="A67" s="7">
        <v>42587</v>
      </c>
      <c r="B67" s="132">
        <v>20</v>
      </c>
      <c r="C67" s="4" t="s">
        <v>175</v>
      </c>
      <c r="D67" s="4" t="s">
        <v>126</v>
      </c>
      <c r="E67" s="4" t="s">
        <v>142</v>
      </c>
      <c r="F67" s="6"/>
    </row>
    <row r="68" spans="1:6" x14ac:dyDescent="0.2">
      <c r="A68" s="2">
        <v>42587</v>
      </c>
      <c r="B68" s="132">
        <v>15.65</v>
      </c>
      <c r="C68" s="4" t="s">
        <v>175</v>
      </c>
      <c r="D68" s="4" t="s">
        <v>113</v>
      </c>
      <c r="E68" s="4" t="s">
        <v>142</v>
      </c>
      <c r="F68" s="6"/>
    </row>
    <row r="69" spans="1:6" x14ac:dyDescent="0.2">
      <c r="A69" s="2">
        <v>42587</v>
      </c>
      <c r="B69" s="132">
        <v>36.96</v>
      </c>
      <c r="C69" s="4" t="s">
        <v>181</v>
      </c>
      <c r="D69" s="4" t="s">
        <v>178</v>
      </c>
      <c r="E69" s="4" t="s">
        <v>141</v>
      </c>
      <c r="F69" s="6"/>
    </row>
    <row r="70" spans="1:6" x14ac:dyDescent="0.2">
      <c r="A70" s="2">
        <v>42600</v>
      </c>
      <c r="B70" s="132">
        <v>8.42</v>
      </c>
      <c r="C70" s="4" t="s">
        <v>179</v>
      </c>
      <c r="D70" s="4" t="s">
        <v>127</v>
      </c>
      <c r="E70" s="4" t="s">
        <v>141</v>
      </c>
      <c r="F70" s="6"/>
    </row>
    <row r="71" spans="1:6" ht="25.5" x14ac:dyDescent="0.2">
      <c r="A71" s="2">
        <v>42600</v>
      </c>
      <c r="B71" s="132">
        <v>7.83</v>
      </c>
      <c r="C71" s="4" t="s">
        <v>183</v>
      </c>
      <c r="D71" s="4" t="s">
        <v>119</v>
      </c>
      <c r="E71" s="4" t="s">
        <v>141</v>
      </c>
      <c r="F71" s="6"/>
    </row>
    <row r="72" spans="1:6" x14ac:dyDescent="0.2">
      <c r="A72" s="2">
        <v>42600</v>
      </c>
      <c r="B72" s="132">
        <f>519.99+43.48+40.15</f>
        <v>603.62</v>
      </c>
      <c r="C72" s="4" t="s">
        <v>182</v>
      </c>
      <c r="D72" s="4" t="s">
        <v>110</v>
      </c>
      <c r="E72" s="4" t="s">
        <v>142</v>
      </c>
      <c r="F72" s="6"/>
    </row>
    <row r="73" spans="1:6" x14ac:dyDescent="0.2">
      <c r="A73" s="2">
        <v>42600</v>
      </c>
      <c r="B73" s="132">
        <v>71.540000000000006</v>
      </c>
      <c r="C73" s="4" t="s">
        <v>182</v>
      </c>
      <c r="D73" s="4" t="s">
        <v>128</v>
      </c>
      <c r="E73" s="4" t="s">
        <v>142</v>
      </c>
      <c r="F73" s="6"/>
    </row>
    <row r="74" spans="1:6" x14ac:dyDescent="0.2">
      <c r="A74" s="2">
        <v>42600</v>
      </c>
      <c r="B74" s="132">
        <v>90</v>
      </c>
      <c r="C74" s="4" t="s">
        <v>182</v>
      </c>
      <c r="D74" s="4" t="s">
        <v>129</v>
      </c>
      <c r="E74" s="4" t="s">
        <v>142</v>
      </c>
      <c r="F74" s="6"/>
    </row>
    <row r="75" spans="1:6" x14ac:dyDescent="0.2">
      <c r="A75" s="7">
        <v>42601</v>
      </c>
      <c r="B75" s="132">
        <v>30</v>
      </c>
      <c r="C75" s="4" t="s">
        <v>182</v>
      </c>
      <c r="D75" s="4" t="s">
        <v>129</v>
      </c>
      <c r="E75" s="4" t="s">
        <v>142</v>
      </c>
      <c r="F75" s="6"/>
    </row>
    <row r="76" spans="1:6" x14ac:dyDescent="0.2">
      <c r="A76" s="7">
        <v>42601</v>
      </c>
      <c r="B76" s="132">
        <v>71.930000000000007</v>
      </c>
      <c r="C76" s="4" t="s">
        <v>182</v>
      </c>
      <c r="D76" s="4" t="s">
        <v>130</v>
      </c>
      <c r="E76" s="4" t="s">
        <v>142</v>
      </c>
      <c r="F76" s="6"/>
    </row>
    <row r="77" spans="1:6" x14ac:dyDescent="0.2">
      <c r="A77" s="7">
        <v>42601</v>
      </c>
      <c r="B77" s="132">
        <v>39.700000000000003</v>
      </c>
      <c r="C77" s="4" t="s">
        <v>184</v>
      </c>
      <c r="D77" s="4" t="s">
        <v>109</v>
      </c>
      <c r="E77" s="4" t="s">
        <v>141</v>
      </c>
      <c r="F77" s="6"/>
    </row>
    <row r="78" spans="1:6" ht="38.25" x14ac:dyDescent="0.2">
      <c r="A78" s="7">
        <v>42606</v>
      </c>
      <c r="B78" s="132">
        <v>7.83</v>
      </c>
      <c r="C78" s="4" t="s">
        <v>185</v>
      </c>
      <c r="D78" s="4" t="s">
        <v>119</v>
      </c>
      <c r="E78" s="4" t="s">
        <v>141</v>
      </c>
      <c r="F78" s="6"/>
    </row>
    <row r="79" spans="1:6" x14ac:dyDescent="0.2">
      <c r="A79" s="113">
        <v>42606</v>
      </c>
      <c r="B79" s="132">
        <f>173.14+190.43+95.65+40.15</f>
        <v>499.37</v>
      </c>
      <c r="C79" s="4" t="s">
        <v>186</v>
      </c>
      <c r="D79" s="4" t="s">
        <v>110</v>
      </c>
      <c r="E79" s="4" t="s">
        <v>142</v>
      </c>
      <c r="F79" s="6"/>
    </row>
    <row r="80" spans="1:6" x14ac:dyDescent="0.2">
      <c r="A80" s="7">
        <v>42606</v>
      </c>
      <c r="B80" s="132">
        <v>90.49</v>
      </c>
      <c r="C80" s="4" t="s">
        <v>186</v>
      </c>
      <c r="D80" s="4" t="s">
        <v>128</v>
      </c>
      <c r="E80" s="4" t="s">
        <v>142</v>
      </c>
      <c r="F80" s="6"/>
    </row>
    <row r="81" spans="1:6" x14ac:dyDescent="0.2">
      <c r="A81" s="7">
        <v>42606</v>
      </c>
      <c r="B81" s="132">
        <v>35</v>
      </c>
      <c r="C81" s="4" t="s">
        <v>186</v>
      </c>
      <c r="D81" s="4" t="s">
        <v>129</v>
      </c>
      <c r="E81" s="4" t="s">
        <v>142</v>
      </c>
      <c r="F81" s="6"/>
    </row>
    <row r="82" spans="1:6" x14ac:dyDescent="0.2">
      <c r="A82" s="7">
        <v>42606</v>
      </c>
      <c r="B82" s="132">
        <v>165.22</v>
      </c>
      <c r="C82" s="4" t="s">
        <v>186</v>
      </c>
      <c r="D82" s="4" t="s">
        <v>112</v>
      </c>
      <c r="E82" s="4" t="s">
        <v>142</v>
      </c>
      <c r="F82" s="6"/>
    </row>
    <row r="83" spans="1:6" x14ac:dyDescent="0.2">
      <c r="A83" s="7">
        <v>42607</v>
      </c>
      <c r="B83" s="132">
        <v>30</v>
      </c>
      <c r="C83" s="4" t="s">
        <v>186</v>
      </c>
      <c r="D83" s="4" t="s">
        <v>131</v>
      </c>
      <c r="E83" s="4" t="s">
        <v>142</v>
      </c>
      <c r="F83" s="6"/>
    </row>
    <row r="84" spans="1:6" x14ac:dyDescent="0.2">
      <c r="A84" s="7">
        <v>42607</v>
      </c>
      <c r="B84" s="132">
        <v>15.65</v>
      </c>
      <c r="C84" s="4" t="s">
        <v>186</v>
      </c>
      <c r="D84" s="4" t="s">
        <v>113</v>
      </c>
      <c r="E84" s="4" t="s">
        <v>142</v>
      </c>
      <c r="F84" s="6"/>
    </row>
    <row r="85" spans="1:6" x14ac:dyDescent="0.2">
      <c r="A85" s="7">
        <v>42607</v>
      </c>
      <c r="B85" s="132">
        <v>31.86</v>
      </c>
      <c r="C85" s="4" t="s">
        <v>187</v>
      </c>
      <c r="D85" s="4" t="s">
        <v>109</v>
      </c>
      <c r="E85" s="4" t="s">
        <v>141</v>
      </c>
      <c r="F85" s="6"/>
    </row>
    <row r="86" spans="1:6" ht="38.25" x14ac:dyDescent="0.2">
      <c r="A86" s="2">
        <v>42613</v>
      </c>
      <c r="B86" s="132">
        <v>7.83</v>
      </c>
      <c r="C86" s="36" t="s">
        <v>189</v>
      </c>
      <c r="D86" s="4" t="s">
        <v>119</v>
      </c>
      <c r="E86" s="4" t="s">
        <v>142</v>
      </c>
      <c r="F86" s="6"/>
    </row>
    <row r="87" spans="1:6" x14ac:dyDescent="0.2">
      <c r="A87" s="2">
        <v>42613</v>
      </c>
      <c r="B87" s="132">
        <f>173.04*2+40.15</f>
        <v>386.22999999999996</v>
      </c>
      <c r="C87" s="36" t="s">
        <v>188</v>
      </c>
      <c r="D87" s="4" t="s">
        <v>110</v>
      </c>
      <c r="E87" s="4" t="s">
        <v>142</v>
      </c>
      <c r="F87" s="6"/>
    </row>
    <row r="88" spans="1:6" x14ac:dyDescent="0.2">
      <c r="A88" s="2">
        <v>42613</v>
      </c>
      <c r="B88" s="132">
        <v>55</v>
      </c>
      <c r="C88" s="36" t="s">
        <v>188</v>
      </c>
      <c r="D88" s="4" t="s">
        <v>132</v>
      </c>
      <c r="E88" s="4" t="s">
        <v>142</v>
      </c>
      <c r="F88" s="6"/>
    </row>
    <row r="89" spans="1:6" x14ac:dyDescent="0.2">
      <c r="A89" s="2">
        <v>42614</v>
      </c>
      <c r="B89" s="132">
        <v>45</v>
      </c>
      <c r="C89" s="36" t="s">
        <v>188</v>
      </c>
      <c r="D89" s="4" t="s">
        <v>131</v>
      </c>
      <c r="E89" s="4" t="s">
        <v>142</v>
      </c>
      <c r="F89" s="6"/>
    </row>
    <row r="90" spans="1:6" x14ac:dyDescent="0.2">
      <c r="A90" s="2">
        <v>42614</v>
      </c>
      <c r="B90" s="132">
        <v>40.270000000000003</v>
      </c>
      <c r="C90" s="4" t="s">
        <v>190</v>
      </c>
      <c r="D90" s="4" t="s">
        <v>109</v>
      </c>
      <c r="E90" s="4" t="s">
        <v>141</v>
      </c>
      <c r="F90" s="6"/>
    </row>
    <row r="91" spans="1:6" x14ac:dyDescent="0.2">
      <c r="A91" s="2">
        <v>42622</v>
      </c>
      <c r="B91" s="132">
        <v>46.1</v>
      </c>
      <c r="C91" s="37" t="s">
        <v>191</v>
      </c>
      <c r="D91" s="4" t="s">
        <v>104</v>
      </c>
      <c r="E91" s="4" t="s">
        <v>145</v>
      </c>
      <c r="F91" s="6"/>
    </row>
    <row r="92" spans="1:6" x14ac:dyDescent="0.2">
      <c r="A92" s="2">
        <v>42622</v>
      </c>
      <c r="B92" s="132">
        <f>280+40.15</f>
        <v>320.14999999999998</v>
      </c>
      <c r="C92" s="37" t="s">
        <v>192</v>
      </c>
      <c r="D92" s="4" t="s">
        <v>133</v>
      </c>
      <c r="E92" s="4" t="s">
        <v>145</v>
      </c>
      <c r="F92" s="6"/>
    </row>
    <row r="93" spans="1:6" x14ac:dyDescent="0.2">
      <c r="A93" s="2">
        <v>42622</v>
      </c>
      <c r="B93" s="132">
        <v>10</v>
      </c>
      <c r="C93" s="37" t="s">
        <v>192</v>
      </c>
      <c r="D93" s="4" t="s">
        <v>134</v>
      </c>
      <c r="E93" s="4" t="s">
        <v>145</v>
      </c>
      <c r="F93" s="6"/>
    </row>
    <row r="94" spans="1:6" x14ac:dyDescent="0.2">
      <c r="A94" s="2">
        <v>42623</v>
      </c>
      <c r="B94" s="132">
        <v>45</v>
      </c>
      <c r="C94" s="37" t="s">
        <v>192</v>
      </c>
      <c r="D94" s="4" t="s">
        <v>134</v>
      </c>
      <c r="E94" s="4" t="s">
        <v>145</v>
      </c>
      <c r="F94" s="6"/>
    </row>
    <row r="95" spans="1:6" ht="25.5" x14ac:dyDescent="0.2">
      <c r="A95" s="2">
        <v>42626</v>
      </c>
      <c r="B95" s="132">
        <v>28.6</v>
      </c>
      <c r="C95" s="37" t="s">
        <v>194</v>
      </c>
      <c r="D95" s="4" t="s">
        <v>104</v>
      </c>
      <c r="E95" s="4" t="s">
        <v>142</v>
      </c>
      <c r="F95" s="6"/>
    </row>
    <row r="96" spans="1:6" x14ac:dyDescent="0.2">
      <c r="A96" s="2">
        <v>42626</v>
      </c>
      <c r="B96" s="132">
        <f>311+40.15</f>
        <v>351.15</v>
      </c>
      <c r="C96" s="37" t="s">
        <v>193</v>
      </c>
      <c r="D96" s="4" t="s">
        <v>110</v>
      </c>
      <c r="E96" s="4" t="s">
        <v>142</v>
      </c>
      <c r="F96" s="6"/>
    </row>
    <row r="97" spans="1:6" x14ac:dyDescent="0.2">
      <c r="A97" s="2">
        <v>42626</v>
      </c>
      <c r="B97" s="132">
        <v>12.06</v>
      </c>
      <c r="C97" s="37" t="s">
        <v>193</v>
      </c>
      <c r="D97" s="4" t="s">
        <v>99</v>
      </c>
      <c r="E97" s="4" t="s">
        <v>142</v>
      </c>
      <c r="F97" s="6"/>
    </row>
    <row r="98" spans="1:6" x14ac:dyDescent="0.2">
      <c r="A98" s="2">
        <v>42626</v>
      </c>
      <c r="B98" s="132">
        <v>115</v>
      </c>
      <c r="C98" s="37" t="s">
        <v>193</v>
      </c>
      <c r="D98" s="4" t="s">
        <v>195</v>
      </c>
      <c r="E98" s="4" t="s">
        <v>142</v>
      </c>
      <c r="F98" s="6"/>
    </row>
    <row r="99" spans="1:6" x14ac:dyDescent="0.2">
      <c r="A99" s="2">
        <v>42627</v>
      </c>
      <c r="B99" s="132">
        <v>30</v>
      </c>
      <c r="C99" s="37" t="s">
        <v>193</v>
      </c>
      <c r="D99" s="4" t="s">
        <v>196</v>
      </c>
      <c r="E99" s="4" t="s">
        <v>142</v>
      </c>
      <c r="F99" s="6"/>
    </row>
    <row r="100" spans="1:6" x14ac:dyDescent="0.2">
      <c r="A100" s="2">
        <v>42627</v>
      </c>
      <c r="B100" s="132">
        <v>76.14</v>
      </c>
      <c r="C100" s="37" t="s">
        <v>193</v>
      </c>
      <c r="D100" s="4" t="s">
        <v>130</v>
      </c>
      <c r="E100" s="4" t="s">
        <v>142</v>
      </c>
      <c r="F100" s="6"/>
    </row>
    <row r="101" spans="1:6" x14ac:dyDescent="0.2">
      <c r="A101" s="2">
        <v>42627</v>
      </c>
      <c r="B101" s="132">
        <v>32.53</v>
      </c>
      <c r="C101" s="37" t="s">
        <v>197</v>
      </c>
      <c r="D101" s="4" t="s">
        <v>109</v>
      </c>
      <c r="E101" s="4" t="s">
        <v>141</v>
      </c>
      <c r="F101" s="6"/>
    </row>
    <row r="102" spans="1:6" ht="25.5" x14ac:dyDescent="0.2">
      <c r="A102" s="2">
        <v>42634</v>
      </c>
      <c r="B102" s="132">
        <v>7.83</v>
      </c>
      <c r="C102" s="37" t="s">
        <v>198</v>
      </c>
      <c r="D102" s="4" t="s">
        <v>119</v>
      </c>
      <c r="E102" s="4" t="s">
        <v>141</v>
      </c>
      <c r="F102" s="6"/>
    </row>
    <row r="103" spans="1:6" x14ac:dyDescent="0.2">
      <c r="A103" s="2">
        <v>42634</v>
      </c>
      <c r="B103" s="132">
        <f>293.91+43.38</f>
        <v>337.29</v>
      </c>
      <c r="C103" s="37" t="s">
        <v>199</v>
      </c>
      <c r="D103" s="4" t="s">
        <v>110</v>
      </c>
      <c r="E103" s="4" t="s">
        <v>142</v>
      </c>
      <c r="F103" s="6"/>
    </row>
    <row r="104" spans="1:6" x14ac:dyDescent="0.2">
      <c r="A104" s="2">
        <v>42634</v>
      </c>
      <c r="B104" s="132">
        <v>15.65</v>
      </c>
      <c r="C104" s="37" t="s">
        <v>199</v>
      </c>
      <c r="D104" s="4" t="s">
        <v>125</v>
      </c>
      <c r="E104" s="4" t="s">
        <v>142</v>
      </c>
      <c r="F104" s="6"/>
    </row>
    <row r="105" spans="1:6" x14ac:dyDescent="0.2">
      <c r="A105" s="2">
        <v>42634</v>
      </c>
      <c r="B105" s="132">
        <v>90</v>
      </c>
      <c r="C105" s="37" t="s">
        <v>199</v>
      </c>
      <c r="D105" s="4" t="s">
        <v>132</v>
      </c>
      <c r="E105" s="4" t="s">
        <v>142</v>
      </c>
      <c r="F105" s="6"/>
    </row>
    <row r="106" spans="1:6" x14ac:dyDescent="0.2">
      <c r="A106" s="2">
        <v>43000</v>
      </c>
      <c r="B106" s="132">
        <v>85</v>
      </c>
      <c r="C106" s="37" t="s">
        <v>199</v>
      </c>
      <c r="D106" s="4" t="s">
        <v>132</v>
      </c>
      <c r="E106" s="4" t="s">
        <v>142</v>
      </c>
      <c r="F106" s="6"/>
    </row>
    <row r="107" spans="1:6" x14ac:dyDescent="0.2">
      <c r="A107" s="2">
        <v>42636</v>
      </c>
      <c r="B107" s="132">
        <v>10.71</v>
      </c>
      <c r="C107" s="37" t="s">
        <v>199</v>
      </c>
      <c r="D107" s="4" t="s">
        <v>99</v>
      </c>
      <c r="E107" s="4" t="s">
        <v>142</v>
      </c>
      <c r="F107" s="6"/>
    </row>
    <row r="108" spans="1:6" x14ac:dyDescent="0.2">
      <c r="A108" s="2">
        <v>42636</v>
      </c>
      <c r="B108" s="132">
        <v>20</v>
      </c>
      <c r="C108" s="37" t="s">
        <v>199</v>
      </c>
      <c r="D108" s="4" t="s">
        <v>131</v>
      </c>
      <c r="E108" s="4" t="s">
        <v>142</v>
      </c>
      <c r="F108" s="6"/>
    </row>
    <row r="109" spans="1:6" x14ac:dyDescent="0.2">
      <c r="A109" s="2">
        <v>42636</v>
      </c>
      <c r="B109" s="132">
        <v>7.83</v>
      </c>
      <c r="C109" s="37" t="s">
        <v>200</v>
      </c>
      <c r="D109" s="4" t="s">
        <v>135</v>
      </c>
      <c r="E109" s="4" t="s">
        <v>141</v>
      </c>
      <c r="F109" s="6"/>
    </row>
    <row r="110" spans="1:6" x14ac:dyDescent="0.2">
      <c r="A110" s="2">
        <v>42641</v>
      </c>
      <c r="B110" s="132">
        <v>8.99</v>
      </c>
      <c r="C110" s="37" t="s">
        <v>100</v>
      </c>
      <c r="D110" s="4" t="s">
        <v>127</v>
      </c>
      <c r="E110" s="4" t="s">
        <v>141</v>
      </c>
      <c r="F110" s="6"/>
    </row>
    <row r="111" spans="1:6" ht="63.75" x14ac:dyDescent="0.2">
      <c r="A111" s="2">
        <v>42648</v>
      </c>
      <c r="B111" s="132">
        <f>588.68+43.37+23+52.17</f>
        <v>707.21999999999991</v>
      </c>
      <c r="C111" s="37" t="s">
        <v>201</v>
      </c>
      <c r="D111" s="4" t="s">
        <v>136</v>
      </c>
      <c r="E111" s="4" t="s">
        <v>146</v>
      </c>
      <c r="F111" s="6"/>
    </row>
    <row r="112" spans="1:6" x14ac:dyDescent="0.2">
      <c r="A112" s="2">
        <v>42648</v>
      </c>
      <c r="B112" s="132">
        <v>165.22</v>
      </c>
      <c r="C112" s="37" t="s">
        <v>202</v>
      </c>
      <c r="D112" s="4" t="s">
        <v>112</v>
      </c>
      <c r="E112" s="4" t="s">
        <v>142</v>
      </c>
      <c r="F112" s="6"/>
    </row>
    <row r="113" spans="1:8" x14ac:dyDescent="0.2">
      <c r="A113" s="2">
        <v>42648</v>
      </c>
      <c r="B113" s="132">
        <v>60</v>
      </c>
      <c r="C113" s="37" t="s">
        <v>202</v>
      </c>
      <c r="D113" s="4" t="s">
        <v>131</v>
      </c>
      <c r="E113" s="4" t="s">
        <v>142</v>
      </c>
      <c r="F113" s="6"/>
    </row>
    <row r="114" spans="1:8" x14ac:dyDescent="0.2">
      <c r="A114" s="2">
        <v>42649</v>
      </c>
      <c r="B114" s="132">
        <v>15.65</v>
      </c>
      <c r="C114" s="37" t="s">
        <v>202</v>
      </c>
      <c r="D114" s="4" t="s">
        <v>113</v>
      </c>
      <c r="E114" s="4" t="s">
        <v>142</v>
      </c>
      <c r="F114" s="6"/>
    </row>
    <row r="115" spans="1:8" x14ac:dyDescent="0.2">
      <c r="A115" s="2">
        <v>42649</v>
      </c>
      <c r="B115" s="132">
        <v>46.01</v>
      </c>
      <c r="C115" s="37" t="s">
        <v>202</v>
      </c>
      <c r="D115" s="6" t="s">
        <v>137</v>
      </c>
      <c r="E115" s="6" t="s">
        <v>146</v>
      </c>
      <c r="F115" s="6"/>
    </row>
    <row r="116" spans="1:8" x14ac:dyDescent="0.2">
      <c r="A116" s="2">
        <v>42649</v>
      </c>
      <c r="B116" s="132">
        <v>120</v>
      </c>
      <c r="C116" s="37" t="s">
        <v>202</v>
      </c>
      <c r="D116" s="6" t="s">
        <v>203</v>
      </c>
      <c r="E116" s="6" t="s">
        <v>146</v>
      </c>
      <c r="F116" s="6"/>
    </row>
    <row r="117" spans="1:8" x14ac:dyDescent="0.2">
      <c r="A117" s="2">
        <v>42650</v>
      </c>
      <c r="B117" s="132">
        <v>20</v>
      </c>
      <c r="C117" s="37" t="s">
        <v>202</v>
      </c>
      <c r="D117" s="6" t="s">
        <v>203</v>
      </c>
      <c r="E117" s="6" t="s">
        <v>146</v>
      </c>
      <c r="F117" s="6"/>
    </row>
    <row r="118" spans="1:8" x14ac:dyDescent="0.2">
      <c r="A118" s="2">
        <v>42650</v>
      </c>
      <c r="B118" s="132">
        <v>7.83</v>
      </c>
      <c r="C118" s="37" t="s">
        <v>101</v>
      </c>
      <c r="D118" s="6" t="s">
        <v>138</v>
      </c>
      <c r="E118" s="6" t="s">
        <v>141</v>
      </c>
      <c r="F118" s="6"/>
    </row>
    <row r="119" spans="1:8" x14ac:dyDescent="0.2">
      <c r="A119" s="2">
        <v>42654</v>
      </c>
      <c r="B119" s="132">
        <v>11</v>
      </c>
      <c r="C119" s="37" t="s">
        <v>102</v>
      </c>
      <c r="D119" s="6" t="s">
        <v>127</v>
      </c>
      <c r="E119" s="6" t="s">
        <v>141</v>
      </c>
      <c r="F119" s="6"/>
    </row>
    <row r="120" spans="1:8" ht="51" x14ac:dyDescent="0.2">
      <c r="A120" s="2">
        <v>42655</v>
      </c>
      <c r="B120" s="132">
        <v>27.83</v>
      </c>
      <c r="C120" s="37" t="s">
        <v>204</v>
      </c>
      <c r="D120" s="4" t="s">
        <v>104</v>
      </c>
      <c r="E120" s="6" t="s">
        <v>141</v>
      </c>
      <c r="F120" s="6"/>
    </row>
    <row r="121" spans="1:8" x14ac:dyDescent="0.2">
      <c r="A121" s="7">
        <v>42655</v>
      </c>
      <c r="B121" s="132">
        <f>510.43-91</f>
        <v>419.43</v>
      </c>
      <c r="C121" s="37" t="s">
        <v>205</v>
      </c>
      <c r="D121" s="6" t="s">
        <v>206</v>
      </c>
      <c r="E121" s="6" t="s">
        <v>142</v>
      </c>
      <c r="F121" s="6"/>
    </row>
    <row r="122" spans="1:8" x14ac:dyDescent="0.2">
      <c r="A122" s="7">
        <v>42655</v>
      </c>
      <c r="B122" s="132">
        <v>43.48</v>
      </c>
      <c r="C122" s="37" t="s">
        <v>205</v>
      </c>
      <c r="D122" s="6" t="s">
        <v>99</v>
      </c>
      <c r="E122" s="6" t="s">
        <v>142</v>
      </c>
      <c r="F122" s="6"/>
    </row>
    <row r="123" spans="1:8" x14ac:dyDescent="0.2">
      <c r="A123" s="7">
        <v>42655</v>
      </c>
      <c r="B123" s="132">
        <v>35</v>
      </c>
      <c r="C123" s="37" t="s">
        <v>205</v>
      </c>
      <c r="D123" s="6" t="s">
        <v>131</v>
      </c>
      <c r="E123" s="6" t="s">
        <v>142</v>
      </c>
      <c r="F123" s="6"/>
    </row>
    <row r="124" spans="1:8" x14ac:dyDescent="0.2">
      <c r="A124" s="7">
        <v>42656</v>
      </c>
      <c r="B124" s="132">
        <v>65</v>
      </c>
      <c r="C124" s="37" t="s">
        <v>205</v>
      </c>
      <c r="D124" s="6" t="s">
        <v>131</v>
      </c>
      <c r="E124" s="6" t="s">
        <v>142</v>
      </c>
      <c r="F124" s="6"/>
    </row>
    <row r="125" spans="1:8" x14ac:dyDescent="0.2">
      <c r="A125" s="7">
        <v>42657</v>
      </c>
      <c r="B125" s="132">
        <v>30</v>
      </c>
      <c r="C125" s="37" t="s">
        <v>205</v>
      </c>
      <c r="D125" s="6" t="s">
        <v>131</v>
      </c>
      <c r="E125" s="6" t="s">
        <v>142</v>
      </c>
      <c r="F125" s="6"/>
    </row>
    <row r="126" spans="1:8" x14ac:dyDescent="0.2">
      <c r="A126" s="7">
        <v>42658</v>
      </c>
      <c r="B126" s="132">
        <v>45</v>
      </c>
      <c r="C126" s="37" t="s">
        <v>205</v>
      </c>
      <c r="D126" s="6" t="s">
        <v>131</v>
      </c>
      <c r="E126" s="6" t="s">
        <v>142</v>
      </c>
      <c r="F126" s="6"/>
      <c r="G126" s="111"/>
      <c r="H126" s="111"/>
    </row>
    <row r="127" spans="1:8" x14ac:dyDescent="0.2">
      <c r="A127" s="113">
        <v>42691</v>
      </c>
      <c r="B127" s="132">
        <v>250.43</v>
      </c>
      <c r="C127" s="6" t="s">
        <v>103</v>
      </c>
      <c r="D127" s="4" t="s">
        <v>110</v>
      </c>
      <c r="E127" s="6" t="s">
        <v>142</v>
      </c>
      <c r="F127" s="6"/>
    </row>
    <row r="128" spans="1:8" ht="51" x14ac:dyDescent="0.2">
      <c r="A128" s="2">
        <v>42703</v>
      </c>
      <c r="B128" s="132">
        <f>60.88+52.17+71</f>
        <v>184.05</v>
      </c>
      <c r="C128" s="6" t="s">
        <v>208</v>
      </c>
      <c r="D128" s="4" t="s">
        <v>110</v>
      </c>
      <c r="E128" s="6" t="s">
        <v>142</v>
      </c>
      <c r="F128" s="6"/>
    </row>
    <row r="129" spans="1:8" x14ac:dyDescent="0.2">
      <c r="A129" s="2">
        <v>42703</v>
      </c>
      <c r="B129" s="132">
        <v>15.65</v>
      </c>
      <c r="C129" s="6" t="s">
        <v>207</v>
      </c>
      <c r="D129" s="4" t="s">
        <v>125</v>
      </c>
      <c r="E129" s="6" t="s">
        <v>142</v>
      </c>
      <c r="F129" s="6"/>
    </row>
    <row r="130" spans="1:8" x14ac:dyDescent="0.2">
      <c r="A130" s="2">
        <v>42703</v>
      </c>
      <c r="B130" s="132">
        <v>100</v>
      </c>
      <c r="C130" s="6" t="s">
        <v>207</v>
      </c>
      <c r="D130" s="4" t="s">
        <v>132</v>
      </c>
      <c r="E130" s="6" t="s">
        <v>142</v>
      </c>
      <c r="F130" s="6"/>
    </row>
    <row r="131" spans="1:8" x14ac:dyDescent="0.2">
      <c r="A131" s="2">
        <v>42704</v>
      </c>
      <c r="B131" s="132">
        <v>115</v>
      </c>
      <c r="C131" s="6" t="s">
        <v>207</v>
      </c>
      <c r="D131" s="4" t="s">
        <v>132</v>
      </c>
      <c r="E131" s="6" t="s">
        <v>142</v>
      </c>
      <c r="F131" s="6"/>
    </row>
    <row r="132" spans="1:8" x14ac:dyDescent="0.2">
      <c r="A132" s="2">
        <v>42705</v>
      </c>
      <c r="B132" s="132">
        <v>15</v>
      </c>
      <c r="C132" s="6" t="s">
        <v>207</v>
      </c>
      <c r="D132" s="4" t="s">
        <v>131</v>
      </c>
      <c r="E132" s="6" t="s">
        <v>142</v>
      </c>
      <c r="F132" s="6"/>
    </row>
    <row r="133" spans="1:8" ht="18" customHeight="1" x14ac:dyDescent="0.2">
      <c r="A133" s="2">
        <v>42705</v>
      </c>
      <c r="B133" s="132">
        <v>67.73</v>
      </c>
      <c r="C133" s="6" t="s">
        <v>207</v>
      </c>
      <c r="D133" s="4" t="s">
        <v>130</v>
      </c>
      <c r="E133" s="6" t="s">
        <v>142</v>
      </c>
      <c r="F133" s="6"/>
    </row>
    <row r="134" spans="1:8" x14ac:dyDescent="0.2">
      <c r="A134" s="115">
        <v>42710</v>
      </c>
      <c r="B134" s="132">
        <v>10.53</v>
      </c>
      <c r="C134" s="37" t="s">
        <v>211</v>
      </c>
      <c r="D134" s="36" t="s">
        <v>127</v>
      </c>
      <c r="E134" s="37" t="s">
        <v>141</v>
      </c>
      <c r="F134" s="6"/>
    </row>
    <row r="135" spans="1:8" ht="25.5" x14ac:dyDescent="0.2">
      <c r="A135" s="2">
        <v>42711</v>
      </c>
      <c r="B135" s="132">
        <v>87.04</v>
      </c>
      <c r="C135" s="6" t="s">
        <v>209</v>
      </c>
      <c r="D135" s="4" t="s">
        <v>139</v>
      </c>
      <c r="E135" s="6" t="s">
        <v>147</v>
      </c>
      <c r="F135" s="6"/>
    </row>
    <row r="136" spans="1:8" ht="63.75" x14ac:dyDescent="0.2">
      <c r="A136" s="115">
        <v>42723</v>
      </c>
      <c r="B136" s="132">
        <v>52.51</v>
      </c>
      <c r="C136" s="37" t="s">
        <v>238</v>
      </c>
      <c r="D136" s="37" t="s">
        <v>240</v>
      </c>
      <c r="E136" s="37" t="s">
        <v>141</v>
      </c>
      <c r="F136" s="6"/>
    </row>
    <row r="137" spans="1:8" x14ac:dyDescent="0.2">
      <c r="A137" s="115">
        <v>42723</v>
      </c>
      <c r="B137" s="132">
        <v>7.39</v>
      </c>
      <c r="C137" s="37" t="s">
        <v>212</v>
      </c>
      <c r="D137" s="4" t="s">
        <v>239</v>
      </c>
      <c r="E137" s="37" t="s">
        <v>146</v>
      </c>
      <c r="F137" s="6"/>
    </row>
    <row r="138" spans="1:8" x14ac:dyDescent="0.2">
      <c r="A138" s="115">
        <v>42723</v>
      </c>
      <c r="B138" s="132">
        <f>328.69+49.25</f>
        <v>377.94</v>
      </c>
      <c r="C138" s="37" t="s">
        <v>212</v>
      </c>
      <c r="D138" s="36" t="s">
        <v>140</v>
      </c>
      <c r="E138" s="37" t="s">
        <v>146</v>
      </c>
      <c r="F138" s="6"/>
    </row>
    <row r="139" spans="1:8" x14ac:dyDescent="0.2">
      <c r="A139" s="115">
        <v>42724</v>
      </c>
      <c r="B139" s="132">
        <v>100</v>
      </c>
      <c r="C139" s="37" t="s">
        <v>212</v>
      </c>
      <c r="D139" s="4" t="s">
        <v>213</v>
      </c>
      <c r="E139" s="37" t="s">
        <v>146</v>
      </c>
      <c r="F139" s="6"/>
    </row>
    <row r="140" spans="1:8" x14ac:dyDescent="0.2">
      <c r="A140" s="115">
        <v>42725</v>
      </c>
      <c r="B140" s="132">
        <v>100</v>
      </c>
      <c r="C140" s="37" t="s">
        <v>212</v>
      </c>
      <c r="D140" s="4" t="s">
        <v>213</v>
      </c>
      <c r="E140" s="37" t="s">
        <v>146</v>
      </c>
      <c r="F140" s="6"/>
    </row>
    <row r="141" spans="1:8" x14ac:dyDescent="0.2">
      <c r="A141" s="115">
        <v>42726</v>
      </c>
      <c r="B141" s="132">
        <v>20</v>
      </c>
      <c r="C141" s="37" t="s">
        <v>212</v>
      </c>
      <c r="D141" s="4" t="s">
        <v>213</v>
      </c>
      <c r="E141" s="37" t="s">
        <v>146</v>
      </c>
      <c r="F141" s="6"/>
    </row>
    <row r="142" spans="1:8" x14ac:dyDescent="0.2">
      <c r="A142" s="115">
        <v>42726</v>
      </c>
      <c r="B142" s="132">
        <v>35.770000000000003</v>
      </c>
      <c r="C142" s="37" t="s">
        <v>105</v>
      </c>
      <c r="D142" s="37" t="s">
        <v>109</v>
      </c>
      <c r="E142" s="37" t="s">
        <v>141</v>
      </c>
      <c r="F142" s="6"/>
      <c r="G142" s="111"/>
      <c r="H142" s="111"/>
    </row>
    <row r="143" spans="1:8" ht="25.5" x14ac:dyDescent="0.2">
      <c r="A143" s="118">
        <v>42776</v>
      </c>
      <c r="B143" s="132">
        <f>332.17+86.75</f>
        <v>418.92</v>
      </c>
      <c r="C143" s="37" t="s">
        <v>312</v>
      </c>
      <c r="D143" s="36" t="s">
        <v>224</v>
      </c>
      <c r="E143" s="6" t="s">
        <v>225</v>
      </c>
      <c r="F143" s="6"/>
    </row>
    <row r="144" spans="1:8" ht="25.5" x14ac:dyDescent="0.2">
      <c r="A144" s="118">
        <v>42776</v>
      </c>
      <c r="B144" s="132">
        <f>104+9.25</f>
        <v>113.25</v>
      </c>
      <c r="C144" s="37" t="s">
        <v>312</v>
      </c>
      <c r="D144" s="36" t="s">
        <v>226</v>
      </c>
      <c r="E144" s="6" t="s">
        <v>225</v>
      </c>
      <c r="F144" s="6"/>
    </row>
    <row r="145" spans="1:6" ht="63.75" x14ac:dyDescent="0.2">
      <c r="A145" s="115">
        <v>42787</v>
      </c>
      <c r="B145" s="132">
        <f>545.22</f>
        <v>545.22</v>
      </c>
      <c r="C145" s="119" t="s">
        <v>232</v>
      </c>
      <c r="D145" s="36" t="s">
        <v>227</v>
      </c>
      <c r="E145" s="6" t="s">
        <v>233</v>
      </c>
      <c r="F145" s="6"/>
    </row>
    <row r="146" spans="1:6" x14ac:dyDescent="0.2">
      <c r="A146" s="115">
        <v>42787</v>
      </c>
      <c r="B146" s="132">
        <v>20.7</v>
      </c>
      <c r="C146" s="120" t="s">
        <v>236</v>
      </c>
      <c r="D146" s="4" t="s">
        <v>241</v>
      </c>
      <c r="E146" s="6" t="s">
        <v>142</v>
      </c>
      <c r="F146" s="6"/>
    </row>
    <row r="147" spans="1:6" x14ac:dyDescent="0.2">
      <c r="A147" s="115">
        <v>42787</v>
      </c>
      <c r="B147" s="132">
        <v>100</v>
      </c>
      <c r="C147" s="120" t="s">
        <v>236</v>
      </c>
      <c r="D147" s="4" t="s">
        <v>132</v>
      </c>
      <c r="E147" s="6" t="s">
        <v>142</v>
      </c>
      <c r="F147" s="6"/>
    </row>
    <row r="148" spans="1:6" x14ac:dyDescent="0.2">
      <c r="A148" s="115">
        <v>42788</v>
      </c>
      <c r="B148" s="132">
        <v>100</v>
      </c>
      <c r="C148" s="120" t="s">
        <v>236</v>
      </c>
      <c r="D148" s="4" t="s">
        <v>132</v>
      </c>
      <c r="E148" s="6" t="s">
        <v>142</v>
      </c>
      <c r="F148" s="6"/>
    </row>
    <row r="149" spans="1:6" x14ac:dyDescent="0.2">
      <c r="A149" s="118">
        <v>42789</v>
      </c>
      <c r="B149" s="132">
        <v>85</v>
      </c>
      <c r="C149" s="120" t="s">
        <v>236</v>
      </c>
      <c r="D149" s="4" t="s">
        <v>132</v>
      </c>
      <c r="E149" s="6" t="s">
        <v>142</v>
      </c>
      <c r="F149" s="6"/>
    </row>
    <row r="150" spans="1:6" x14ac:dyDescent="0.2">
      <c r="A150" s="118">
        <v>42790</v>
      </c>
      <c r="B150" s="132">
        <v>15.65</v>
      </c>
      <c r="C150" s="120" t="s">
        <v>231</v>
      </c>
      <c r="D150" s="4" t="s">
        <v>108</v>
      </c>
      <c r="E150" s="6" t="s">
        <v>142</v>
      </c>
      <c r="F150" s="6"/>
    </row>
    <row r="151" spans="1:6" x14ac:dyDescent="0.2">
      <c r="A151" s="118">
        <v>42790</v>
      </c>
      <c r="B151" s="132">
        <v>224.34</v>
      </c>
      <c r="C151" s="120" t="s">
        <v>234</v>
      </c>
      <c r="D151" s="4" t="s">
        <v>229</v>
      </c>
      <c r="E151" s="6" t="s">
        <v>228</v>
      </c>
      <c r="F151" s="6"/>
    </row>
    <row r="152" spans="1:6" x14ac:dyDescent="0.2">
      <c r="A152" s="118">
        <v>42790</v>
      </c>
      <c r="B152" s="132">
        <v>30</v>
      </c>
      <c r="C152" s="120" t="s">
        <v>234</v>
      </c>
      <c r="D152" s="4" t="s">
        <v>235</v>
      </c>
      <c r="E152" s="6" t="s">
        <v>228</v>
      </c>
      <c r="F152" s="6"/>
    </row>
    <row r="153" spans="1:6" x14ac:dyDescent="0.2">
      <c r="A153" s="118">
        <v>42791</v>
      </c>
      <c r="B153" s="132">
        <v>20</v>
      </c>
      <c r="C153" s="120" t="s">
        <v>234</v>
      </c>
      <c r="D153" s="4" t="s">
        <v>235</v>
      </c>
      <c r="E153" s="6" t="s">
        <v>228</v>
      </c>
      <c r="F153" s="6"/>
    </row>
    <row r="154" spans="1:6" x14ac:dyDescent="0.2">
      <c r="A154" s="118">
        <v>42792</v>
      </c>
      <c r="B154" s="132">
        <v>18.7</v>
      </c>
      <c r="C154" s="120" t="s">
        <v>234</v>
      </c>
      <c r="D154" s="4" t="s">
        <v>328</v>
      </c>
      <c r="E154" s="6" t="s">
        <v>228</v>
      </c>
      <c r="F154" s="6"/>
    </row>
    <row r="155" spans="1:6" x14ac:dyDescent="0.2">
      <c r="A155" s="118">
        <v>42794</v>
      </c>
      <c r="B155" s="132">
        <v>13.87</v>
      </c>
      <c r="C155" s="120" t="s">
        <v>313</v>
      </c>
      <c r="D155" s="36" t="s">
        <v>243</v>
      </c>
      <c r="E155" s="37" t="s">
        <v>141</v>
      </c>
      <c r="F155" s="6"/>
    </row>
    <row r="156" spans="1:6" x14ac:dyDescent="0.2">
      <c r="A156" s="118">
        <v>42795</v>
      </c>
      <c r="B156" s="132">
        <v>15.3</v>
      </c>
      <c r="C156" s="120" t="s">
        <v>314</v>
      </c>
      <c r="D156" s="36" t="s">
        <v>243</v>
      </c>
      <c r="E156" s="37" t="s">
        <v>141</v>
      </c>
      <c r="F156" s="6"/>
    </row>
    <row r="157" spans="1:6" ht="89.25" x14ac:dyDescent="0.2">
      <c r="A157" s="118">
        <v>42807</v>
      </c>
      <c r="B157" s="132">
        <f>224.34+13.5+37.25</f>
        <v>275.09000000000003</v>
      </c>
      <c r="C157" s="120" t="s">
        <v>237</v>
      </c>
      <c r="D157" s="36" t="s">
        <v>110</v>
      </c>
      <c r="E157" s="6" t="s">
        <v>142</v>
      </c>
      <c r="F157" s="6"/>
    </row>
    <row r="158" spans="1:6" x14ac:dyDescent="0.2">
      <c r="A158" s="118">
        <v>42807</v>
      </c>
      <c r="B158" s="132">
        <v>33.380000000000003</v>
      </c>
      <c r="C158" s="120" t="s">
        <v>230</v>
      </c>
      <c r="D158" s="4" t="s">
        <v>104</v>
      </c>
      <c r="E158" s="6" t="s">
        <v>141</v>
      </c>
      <c r="F158" s="6"/>
    </row>
    <row r="159" spans="1:6" x14ac:dyDescent="0.2">
      <c r="A159" s="118">
        <v>42807</v>
      </c>
      <c r="B159" s="132">
        <v>20.7</v>
      </c>
      <c r="C159" s="120" t="s">
        <v>230</v>
      </c>
      <c r="D159" s="4" t="s">
        <v>241</v>
      </c>
      <c r="E159" s="6" t="s">
        <v>142</v>
      </c>
      <c r="F159" s="6"/>
    </row>
    <row r="160" spans="1:6" x14ac:dyDescent="0.2">
      <c r="A160" s="118">
        <v>42807</v>
      </c>
      <c r="B160" s="132">
        <v>20.86</v>
      </c>
      <c r="C160" s="120" t="s">
        <v>230</v>
      </c>
      <c r="D160" s="4" t="s">
        <v>99</v>
      </c>
      <c r="E160" s="6" t="s">
        <v>142</v>
      </c>
      <c r="F160" s="6"/>
    </row>
    <row r="161" spans="1:6" x14ac:dyDescent="0.2">
      <c r="A161" s="118">
        <v>42807</v>
      </c>
      <c r="B161" s="132">
        <v>100</v>
      </c>
      <c r="C161" s="120" t="s">
        <v>230</v>
      </c>
      <c r="D161" s="4" t="s">
        <v>132</v>
      </c>
      <c r="E161" s="6" t="s">
        <v>142</v>
      </c>
      <c r="F161" s="6"/>
    </row>
    <row r="162" spans="1:6" x14ac:dyDescent="0.2">
      <c r="A162" s="118">
        <v>42808</v>
      </c>
      <c r="B162" s="132">
        <v>120</v>
      </c>
      <c r="C162" s="120" t="s">
        <v>230</v>
      </c>
      <c r="D162" s="4" t="s">
        <v>132</v>
      </c>
      <c r="E162" s="6" t="s">
        <v>142</v>
      </c>
      <c r="F162" s="6"/>
    </row>
    <row r="163" spans="1:6" x14ac:dyDescent="0.2">
      <c r="A163" s="118">
        <v>42809</v>
      </c>
      <c r="B163" s="132">
        <v>120</v>
      </c>
      <c r="C163" s="120" t="s">
        <v>230</v>
      </c>
      <c r="D163" s="4" t="s">
        <v>132</v>
      </c>
      <c r="E163" s="6" t="s">
        <v>142</v>
      </c>
      <c r="F163" s="6"/>
    </row>
    <row r="164" spans="1:6" x14ac:dyDescent="0.2">
      <c r="A164" s="118">
        <v>42810</v>
      </c>
      <c r="B164" s="132">
        <v>45</v>
      </c>
      <c r="C164" s="120" t="s">
        <v>230</v>
      </c>
      <c r="D164" s="4" t="s">
        <v>132</v>
      </c>
      <c r="E164" s="6" t="s">
        <v>142</v>
      </c>
      <c r="F164" s="6"/>
    </row>
    <row r="165" spans="1:6" x14ac:dyDescent="0.2">
      <c r="A165" s="118">
        <v>42810</v>
      </c>
      <c r="B165" s="132">
        <v>15.65</v>
      </c>
      <c r="C165" s="120" t="s">
        <v>230</v>
      </c>
      <c r="D165" s="4" t="s">
        <v>108</v>
      </c>
      <c r="E165" s="6" t="s">
        <v>142</v>
      </c>
      <c r="F165" s="6"/>
    </row>
    <row r="166" spans="1:6" x14ac:dyDescent="0.2">
      <c r="A166" s="118">
        <v>42810</v>
      </c>
      <c r="B166" s="132">
        <v>40.56</v>
      </c>
      <c r="C166" s="37" t="s">
        <v>242</v>
      </c>
      <c r="D166" s="37" t="s">
        <v>109</v>
      </c>
      <c r="E166" s="37" t="s">
        <v>141</v>
      </c>
      <c r="F166" s="6"/>
    </row>
    <row r="167" spans="1:6" x14ac:dyDescent="0.2">
      <c r="A167" s="118">
        <v>42816</v>
      </c>
      <c r="B167" s="132">
        <v>12.53</v>
      </c>
      <c r="C167" s="37" t="s">
        <v>315</v>
      </c>
      <c r="D167" s="36" t="s">
        <v>127</v>
      </c>
      <c r="E167" s="37" t="s">
        <v>141</v>
      </c>
      <c r="F167" s="6"/>
    </row>
    <row r="168" spans="1:6" ht="25.5" x14ac:dyDescent="0.2">
      <c r="A168" s="118">
        <v>42818</v>
      </c>
      <c r="B168" s="132">
        <f>572.16+13.5</f>
        <v>585.66</v>
      </c>
      <c r="C168" s="120" t="s">
        <v>245</v>
      </c>
      <c r="D168" s="36" t="s">
        <v>110</v>
      </c>
      <c r="E168" s="6" t="s">
        <v>142</v>
      </c>
      <c r="F168" s="6"/>
    </row>
    <row r="169" spans="1:6" x14ac:dyDescent="0.2">
      <c r="A169" s="118">
        <v>42818</v>
      </c>
      <c r="B169" s="132">
        <v>33.47</v>
      </c>
      <c r="C169" s="120" t="s">
        <v>244</v>
      </c>
      <c r="D169" s="36" t="s">
        <v>104</v>
      </c>
      <c r="E169" s="6" t="s">
        <v>141</v>
      </c>
      <c r="F169" s="6"/>
    </row>
    <row r="170" spans="1:6" x14ac:dyDescent="0.2">
      <c r="A170" s="118">
        <v>42818</v>
      </c>
      <c r="B170" s="132">
        <v>39.130000000000003</v>
      </c>
      <c r="C170" s="120" t="s">
        <v>244</v>
      </c>
      <c r="D170" s="36" t="s">
        <v>128</v>
      </c>
      <c r="E170" s="6" t="s">
        <v>142</v>
      </c>
      <c r="F170" s="6"/>
    </row>
    <row r="171" spans="1:6" x14ac:dyDescent="0.2">
      <c r="A171" s="118">
        <v>42818</v>
      </c>
      <c r="B171" s="132">
        <v>100</v>
      </c>
      <c r="C171" s="120" t="s">
        <v>244</v>
      </c>
      <c r="D171" s="4" t="s">
        <v>132</v>
      </c>
      <c r="E171" s="6" t="s">
        <v>142</v>
      </c>
      <c r="F171" s="37"/>
    </row>
    <row r="172" spans="1:6" x14ac:dyDescent="0.2">
      <c r="A172" s="118">
        <v>42819</v>
      </c>
      <c r="B172" s="132">
        <v>135</v>
      </c>
      <c r="C172" s="120" t="s">
        <v>244</v>
      </c>
      <c r="D172" s="4" t="s">
        <v>132</v>
      </c>
      <c r="E172" s="6" t="s">
        <v>142</v>
      </c>
      <c r="F172" s="6"/>
    </row>
    <row r="173" spans="1:6" x14ac:dyDescent="0.2">
      <c r="A173" s="118">
        <v>42823</v>
      </c>
      <c r="B173" s="132">
        <v>12.34</v>
      </c>
      <c r="C173" s="120" t="s">
        <v>316</v>
      </c>
      <c r="D173" s="36" t="s">
        <v>127</v>
      </c>
      <c r="E173" s="37" t="s">
        <v>141</v>
      </c>
      <c r="F173" s="6"/>
    </row>
    <row r="174" spans="1:6" x14ac:dyDescent="0.2">
      <c r="A174" s="118">
        <v>42824</v>
      </c>
      <c r="B174" s="120">
        <v>9.86</v>
      </c>
      <c r="C174" s="120" t="s">
        <v>246</v>
      </c>
      <c r="D174" s="36" t="s">
        <v>127</v>
      </c>
      <c r="E174" s="6" t="s">
        <v>141</v>
      </c>
    </row>
    <row r="175" spans="1:6" ht="38.25" x14ac:dyDescent="0.2">
      <c r="A175" s="118">
        <v>42827</v>
      </c>
      <c r="B175" s="132">
        <v>35.01</v>
      </c>
      <c r="C175" s="114" t="s">
        <v>218</v>
      </c>
      <c r="D175" s="36" t="s">
        <v>104</v>
      </c>
      <c r="E175" s="6" t="s">
        <v>141</v>
      </c>
      <c r="F175" s="6"/>
    </row>
    <row r="176" spans="1:6" x14ac:dyDescent="0.2">
      <c r="A176" s="118">
        <v>42832</v>
      </c>
      <c r="B176" s="132">
        <v>27.36</v>
      </c>
      <c r="C176" s="114" t="s">
        <v>256</v>
      </c>
      <c r="D176" s="36" t="s">
        <v>109</v>
      </c>
      <c r="E176" s="6" t="s">
        <v>141</v>
      </c>
      <c r="F176" s="6"/>
    </row>
    <row r="177" spans="1:6" ht="25.5" x14ac:dyDescent="0.2">
      <c r="A177" s="118">
        <v>42837</v>
      </c>
      <c r="B177" s="132">
        <f>350.42+86.96+51.25</f>
        <v>488.63</v>
      </c>
      <c r="C177" s="120" t="s">
        <v>317</v>
      </c>
      <c r="D177" s="36" t="s">
        <v>110</v>
      </c>
      <c r="E177" s="6" t="s">
        <v>142</v>
      </c>
      <c r="F177" s="6"/>
    </row>
    <row r="178" spans="1:6" x14ac:dyDescent="0.2">
      <c r="A178" s="118">
        <v>42852</v>
      </c>
      <c r="B178" s="132">
        <v>19.13</v>
      </c>
      <c r="C178" s="120" t="s">
        <v>318</v>
      </c>
      <c r="D178" s="36" t="s">
        <v>127</v>
      </c>
      <c r="E178" s="37" t="s">
        <v>141</v>
      </c>
      <c r="F178" s="6"/>
    </row>
    <row r="179" spans="1:6" x14ac:dyDescent="0.2">
      <c r="A179" s="22">
        <v>42856</v>
      </c>
      <c r="B179" s="132">
        <v>9.57</v>
      </c>
      <c r="C179" s="120" t="s">
        <v>320</v>
      </c>
      <c r="D179" s="36" t="s">
        <v>127</v>
      </c>
      <c r="E179" s="4" t="s">
        <v>141</v>
      </c>
      <c r="F179" s="6"/>
    </row>
    <row r="180" spans="1:6" x14ac:dyDescent="0.2">
      <c r="A180" s="22">
        <v>42860</v>
      </c>
      <c r="B180" s="132">
        <v>10.039999999999999</v>
      </c>
      <c r="C180" s="120" t="s">
        <v>319</v>
      </c>
      <c r="D180" s="36" t="s">
        <v>127</v>
      </c>
      <c r="E180" s="4" t="s">
        <v>141</v>
      </c>
      <c r="F180" s="6"/>
    </row>
    <row r="181" spans="1:6" ht="51" x14ac:dyDescent="0.2">
      <c r="A181" s="22">
        <v>42863</v>
      </c>
      <c r="B181" s="132">
        <f>43.48+43.48+43.48</f>
        <v>130.44</v>
      </c>
      <c r="C181" s="114" t="s">
        <v>253</v>
      </c>
      <c r="D181" s="36" t="s">
        <v>251</v>
      </c>
      <c r="E181" s="6" t="s">
        <v>142</v>
      </c>
      <c r="F181" s="6"/>
    </row>
    <row r="182" spans="1:6" x14ac:dyDescent="0.2">
      <c r="A182" s="22">
        <v>42863</v>
      </c>
      <c r="B182" s="132">
        <v>45.82</v>
      </c>
      <c r="C182" s="4" t="s">
        <v>250</v>
      </c>
      <c r="D182" s="36" t="s">
        <v>261</v>
      </c>
      <c r="E182" s="6" t="s">
        <v>141</v>
      </c>
      <c r="F182" s="6"/>
    </row>
    <row r="183" spans="1:6" x14ac:dyDescent="0.2">
      <c r="A183" s="22">
        <v>42863</v>
      </c>
      <c r="B183" s="132">
        <v>11.83</v>
      </c>
      <c r="C183" s="4" t="s">
        <v>250</v>
      </c>
      <c r="D183" s="4" t="s">
        <v>241</v>
      </c>
      <c r="E183" s="6" t="s">
        <v>142</v>
      </c>
      <c r="F183" s="6"/>
    </row>
    <row r="184" spans="1:6" x14ac:dyDescent="0.2">
      <c r="A184" s="22">
        <v>42863</v>
      </c>
      <c r="B184" s="132">
        <v>105</v>
      </c>
      <c r="C184" s="4" t="s">
        <v>250</v>
      </c>
      <c r="D184" s="36" t="s">
        <v>257</v>
      </c>
      <c r="E184" s="6" t="s">
        <v>142</v>
      </c>
      <c r="F184" s="6"/>
    </row>
    <row r="185" spans="1:6" x14ac:dyDescent="0.2">
      <c r="A185" s="22">
        <v>42864</v>
      </c>
      <c r="B185" s="132">
        <v>125</v>
      </c>
      <c r="C185" s="4" t="s">
        <v>250</v>
      </c>
      <c r="D185" s="36" t="s">
        <v>257</v>
      </c>
      <c r="E185" s="6" t="s">
        <v>142</v>
      </c>
      <c r="F185" s="6"/>
    </row>
    <row r="186" spans="1:6" x14ac:dyDescent="0.2">
      <c r="A186" s="22">
        <v>42865</v>
      </c>
      <c r="B186" s="132">
        <v>105</v>
      </c>
      <c r="C186" s="4" t="s">
        <v>250</v>
      </c>
      <c r="D186" s="36" t="s">
        <v>257</v>
      </c>
      <c r="E186" s="6" t="s">
        <v>142</v>
      </c>
      <c r="F186" s="6"/>
    </row>
    <row r="187" spans="1:6" ht="25.5" x14ac:dyDescent="0.2">
      <c r="A187" s="22">
        <v>42865</v>
      </c>
      <c r="B187" s="132">
        <v>12.18</v>
      </c>
      <c r="C187" s="4" t="s">
        <v>250</v>
      </c>
      <c r="D187" s="36" t="s">
        <v>321</v>
      </c>
      <c r="E187" s="6" t="s">
        <v>142</v>
      </c>
      <c r="F187" s="6"/>
    </row>
    <row r="188" spans="1:6" x14ac:dyDescent="0.2">
      <c r="A188" s="22">
        <v>42866</v>
      </c>
      <c r="B188" s="132">
        <v>20</v>
      </c>
      <c r="C188" s="4" t="s">
        <v>250</v>
      </c>
      <c r="D188" s="36" t="s">
        <v>257</v>
      </c>
      <c r="E188" s="6" t="s">
        <v>142</v>
      </c>
      <c r="F188" s="6"/>
    </row>
    <row r="189" spans="1:6" x14ac:dyDescent="0.2">
      <c r="A189" s="22">
        <v>42866</v>
      </c>
      <c r="B189" s="132">
        <v>11.83</v>
      </c>
      <c r="C189" s="4" t="s">
        <v>250</v>
      </c>
      <c r="D189" s="4" t="s">
        <v>268</v>
      </c>
      <c r="E189" s="6" t="s">
        <v>142</v>
      </c>
      <c r="F189" s="6"/>
    </row>
    <row r="190" spans="1:6" x14ac:dyDescent="0.2">
      <c r="A190" s="22">
        <v>42866</v>
      </c>
      <c r="B190" s="132">
        <v>7.83</v>
      </c>
      <c r="C190" s="4" t="s">
        <v>255</v>
      </c>
      <c r="D190" s="4" t="s">
        <v>267</v>
      </c>
      <c r="E190" s="4" t="s">
        <v>141</v>
      </c>
      <c r="F190" s="6"/>
    </row>
    <row r="191" spans="1:6" x14ac:dyDescent="0.2">
      <c r="A191" s="22">
        <v>42866</v>
      </c>
      <c r="B191" s="132">
        <v>13.49</v>
      </c>
      <c r="C191" s="4" t="s">
        <v>322</v>
      </c>
      <c r="D191" s="36" t="s">
        <v>127</v>
      </c>
      <c r="E191" s="4" t="s">
        <v>141</v>
      </c>
      <c r="F191" s="6"/>
    </row>
    <row r="192" spans="1:6" ht="25.5" x14ac:dyDescent="0.2">
      <c r="A192" s="22">
        <v>42884</v>
      </c>
      <c r="B192" s="132">
        <f>286.96+35.67</f>
        <v>322.63</v>
      </c>
      <c r="C192" s="114" t="s">
        <v>260</v>
      </c>
      <c r="D192" s="36" t="s">
        <v>140</v>
      </c>
      <c r="E192" s="6" t="s">
        <v>146</v>
      </c>
      <c r="F192" s="6"/>
    </row>
    <row r="193" spans="1:6" x14ac:dyDescent="0.2">
      <c r="A193" s="22">
        <v>42884</v>
      </c>
      <c r="B193" s="132">
        <v>280.17</v>
      </c>
      <c r="C193" s="4" t="s">
        <v>259</v>
      </c>
      <c r="D193" s="36" t="s">
        <v>337</v>
      </c>
      <c r="E193" s="6" t="s">
        <v>146</v>
      </c>
      <c r="F193" s="6"/>
    </row>
    <row r="194" spans="1:6" x14ac:dyDescent="0.2">
      <c r="A194" s="22">
        <v>42884</v>
      </c>
      <c r="B194" s="132">
        <v>7.83</v>
      </c>
      <c r="C194" s="4" t="s">
        <v>259</v>
      </c>
      <c r="D194" s="4" t="s">
        <v>269</v>
      </c>
      <c r="E194" s="6" t="s">
        <v>141</v>
      </c>
      <c r="F194" s="6"/>
    </row>
    <row r="195" spans="1:6" x14ac:dyDescent="0.2">
      <c r="A195" s="22">
        <v>42884</v>
      </c>
      <c r="B195" s="132">
        <v>52.7</v>
      </c>
      <c r="C195" s="4" t="s">
        <v>259</v>
      </c>
      <c r="D195" s="4" t="s">
        <v>262</v>
      </c>
      <c r="E195" s="6" t="s">
        <v>146</v>
      </c>
      <c r="F195" s="6"/>
    </row>
    <row r="196" spans="1:6" x14ac:dyDescent="0.2">
      <c r="A196" s="22">
        <v>42884</v>
      </c>
      <c r="B196" s="132">
        <v>15.5</v>
      </c>
      <c r="C196" s="4" t="s">
        <v>259</v>
      </c>
      <c r="D196" s="4" t="s">
        <v>258</v>
      </c>
      <c r="E196" s="6" t="s">
        <v>146</v>
      </c>
      <c r="F196" s="6"/>
    </row>
    <row r="197" spans="1:6" x14ac:dyDescent="0.2">
      <c r="A197" s="22">
        <v>42884</v>
      </c>
      <c r="B197" s="132">
        <v>18.170000000000002</v>
      </c>
      <c r="C197" s="4" t="s">
        <v>259</v>
      </c>
      <c r="D197" s="4" t="s">
        <v>258</v>
      </c>
      <c r="E197" s="6" t="s">
        <v>146</v>
      </c>
      <c r="F197" s="6"/>
    </row>
    <row r="198" spans="1:6" x14ac:dyDescent="0.2">
      <c r="A198" s="22">
        <v>42886</v>
      </c>
      <c r="B198" s="132">
        <v>61.41</v>
      </c>
      <c r="C198" s="4" t="s">
        <v>259</v>
      </c>
      <c r="D198" s="4" t="s">
        <v>258</v>
      </c>
      <c r="E198" s="6" t="s">
        <v>146</v>
      </c>
      <c r="F198" s="6"/>
    </row>
    <row r="199" spans="1:6" x14ac:dyDescent="0.2">
      <c r="A199" s="22">
        <v>42886</v>
      </c>
      <c r="B199" s="132">
        <v>39.89</v>
      </c>
      <c r="C199" s="4" t="s">
        <v>259</v>
      </c>
      <c r="D199" s="4" t="s">
        <v>178</v>
      </c>
      <c r="E199" s="6" t="s">
        <v>141</v>
      </c>
      <c r="F199" s="6"/>
    </row>
    <row r="200" spans="1:6" ht="25.5" x14ac:dyDescent="0.2">
      <c r="A200" s="22">
        <v>42887</v>
      </c>
      <c r="B200" s="132">
        <f>389.56+35.66</f>
        <v>425.22</v>
      </c>
      <c r="C200" s="114" t="s">
        <v>345</v>
      </c>
      <c r="D200" s="36" t="s">
        <v>110</v>
      </c>
      <c r="E200" s="6" t="s">
        <v>142</v>
      </c>
      <c r="F200" s="6"/>
    </row>
    <row r="201" spans="1:6" x14ac:dyDescent="0.2">
      <c r="A201" s="22">
        <v>42887</v>
      </c>
      <c r="B201" s="132">
        <v>7.83</v>
      </c>
      <c r="C201" s="126" t="s">
        <v>339</v>
      </c>
      <c r="D201" s="4" t="s">
        <v>269</v>
      </c>
      <c r="E201" s="6" t="s">
        <v>141</v>
      </c>
      <c r="F201" s="6"/>
    </row>
    <row r="202" spans="1:6" x14ac:dyDescent="0.2">
      <c r="A202" s="22">
        <v>42887</v>
      </c>
      <c r="B202" s="132">
        <v>143.47999999999999</v>
      </c>
      <c r="C202" s="126" t="s">
        <v>339</v>
      </c>
      <c r="D202" s="36" t="s">
        <v>338</v>
      </c>
      <c r="E202" s="6" t="s">
        <v>142</v>
      </c>
      <c r="F202" s="6"/>
    </row>
    <row r="203" spans="1:6" x14ac:dyDescent="0.2">
      <c r="A203" s="22">
        <v>42888</v>
      </c>
      <c r="B203" s="132">
        <v>110</v>
      </c>
      <c r="C203" s="114" t="s">
        <v>252</v>
      </c>
      <c r="D203" s="36" t="s">
        <v>254</v>
      </c>
      <c r="E203" s="6" t="s">
        <v>146</v>
      </c>
      <c r="F203" s="6"/>
    </row>
    <row r="204" spans="1:6" ht="25.5" x14ac:dyDescent="0.2">
      <c r="A204" s="118">
        <v>42892</v>
      </c>
      <c r="B204" s="132">
        <f>206.96+35.67</f>
        <v>242.63</v>
      </c>
      <c r="C204" s="120" t="s">
        <v>343</v>
      </c>
      <c r="D204" s="36" t="s">
        <v>110</v>
      </c>
      <c r="E204" s="6" t="s">
        <v>142</v>
      </c>
      <c r="F204" s="6"/>
    </row>
    <row r="205" spans="1:6" x14ac:dyDescent="0.2">
      <c r="A205" s="118">
        <v>42892</v>
      </c>
      <c r="B205" s="132">
        <v>7.83</v>
      </c>
      <c r="C205" s="126" t="s">
        <v>339</v>
      </c>
      <c r="D205" s="4" t="s">
        <v>269</v>
      </c>
      <c r="E205" s="6" t="s">
        <v>141</v>
      </c>
      <c r="F205" s="6"/>
    </row>
    <row r="206" spans="1:6" x14ac:dyDescent="0.2">
      <c r="A206" s="118">
        <v>42892</v>
      </c>
      <c r="B206" s="132">
        <v>15.65</v>
      </c>
      <c r="C206" s="120" t="s">
        <v>342</v>
      </c>
      <c r="D206" s="4" t="s">
        <v>344</v>
      </c>
      <c r="E206" s="6" t="s">
        <v>142</v>
      </c>
      <c r="F206" s="6"/>
    </row>
    <row r="207" spans="1:6" x14ac:dyDescent="0.2">
      <c r="A207" s="118">
        <v>42892</v>
      </c>
      <c r="B207" s="132">
        <f>286.96+165.21+65.22</f>
        <v>517.39</v>
      </c>
      <c r="C207" s="120" t="s">
        <v>342</v>
      </c>
      <c r="D207" s="36" t="s">
        <v>337</v>
      </c>
      <c r="E207" s="6" t="s">
        <v>142</v>
      </c>
      <c r="F207" s="6"/>
    </row>
    <row r="208" spans="1:6" ht="25.5" x14ac:dyDescent="0.2">
      <c r="A208" s="118">
        <v>42893</v>
      </c>
      <c r="B208" s="132">
        <v>72</v>
      </c>
      <c r="C208" s="120" t="s">
        <v>342</v>
      </c>
      <c r="D208" s="36" t="s">
        <v>351</v>
      </c>
      <c r="E208" s="6" t="s">
        <v>142</v>
      </c>
      <c r="F208" s="6"/>
    </row>
    <row r="209" spans="1:6" x14ac:dyDescent="0.2">
      <c r="A209" s="118">
        <v>42894</v>
      </c>
      <c r="B209" s="132">
        <v>105</v>
      </c>
      <c r="C209" s="120" t="s">
        <v>342</v>
      </c>
      <c r="D209" s="36" t="s">
        <v>350</v>
      </c>
      <c r="E209" s="6" t="s">
        <v>142</v>
      </c>
      <c r="F209" s="6"/>
    </row>
    <row r="210" spans="1:6" x14ac:dyDescent="0.2">
      <c r="A210" s="118">
        <v>42894</v>
      </c>
      <c r="B210" s="132">
        <v>7.2</v>
      </c>
      <c r="C210" s="120" t="s">
        <v>342</v>
      </c>
      <c r="D210" s="4" t="s">
        <v>268</v>
      </c>
      <c r="E210" s="6" t="s">
        <v>142</v>
      </c>
      <c r="F210" s="6"/>
    </row>
    <row r="211" spans="1:6" ht="38.25" x14ac:dyDescent="0.2">
      <c r="A211" s="22">
        <v>42912</v>
      </c>
      <c r="B211" s="132">
        <f>260+77.39</f>
        <v>337.39</v>
      </c>
      <c r="C211" s="120" t="s">
        <v>349</v>
      </c>
      <c r="D211" s="36" t="s">
        <v>110</v>
      </c>
      <c r="E211" s="6" t="s">
        <v>142</v>
      </c>
      <c r="F211" s="6"/>
    </row>
    <row r="212" spans="1:6" x14ac:dyDescent="0.2">
      <c r="A212" s="22">
        <v>42912</v>
      </c>
      <c r="B212" s="132">
        <v>225</v>
      </c>
      <c r="C212" s="120" t="s">
        <v>348</v>
      </c>
      <c r="D212" s="36" t="s">
        <v>257</v>
      </c>
      <c r="E212" s="6" t="s">
        <v>142</v>
      </c>
      <c r="F212" s="6"/>
    </row>
    <row r="213" spans="1:6" x14ac:dyDescent="0.2">
      <c r="A213" s="22"/>
      <c r="B213" s="125"/>
      <c r="C213" s="114"/>
      <c r="D213" s="114"/>
      <c r="E213" s="6"/>
      <c r="F213" s="6"/>
    </row>
    <row r="214" spans="1:6" x14ac:dyDescent="0.2">
      <c r="A214" s="17"/>
      <c r="B214" s="125"/>
      <c r="C214" s="114"/>
      <c r="D214" s="114"/>
      <c r="E214" s="6"/>
      <c r="F214" s="6"/>
    </row>
    <row r="215" spans="1:6" x14ac:dyDescent="0.2">
      <c r="A215" s="19" t="s">
        <v>4</v>
      </c>
      <c r="B215" s="23">
        <f>SUM(B30:B214)</f>
        <v>18752.47</v>
      </c>
      <c r="C215" s="18"/>
      <c r="D215" s="18"/>
      <c r="F215" s="122"/>
    </row>
    <row r="216" spans="1:6" ht="15.75" x14ac:dyDescent="0.25">
      <c r="A216" s="146" t="s">
        <v>16</v>
      </c>
      <c r="B216" s="147"/>
      <c r="C216" s="147"/>
      <c r="D216" s="24"/>
    </row>
    <row r="217" spans="1:6" s="25" customFormat="1" ht="25.5" x14ac:dyDescent="0.2">
      <c r="A217" s="12" t="s">
        <v>0</v>
      </c>
      <c r="B217" s="13" t="s">
        <v>263</v>
      </c>
      <c r="C217" s="13" t="s">
        <v>60</v>
      </c>
      <c r="D217" s="13" t="s">
        <v>11</v>
      </c>
    </row>
    <row r="218" spans="1:6" x14ac:dyDescent="0.2">
      <c r="A218" s="17"/>
      <c r="B218" s="18"/>
      <c r="C218" s="18"/>
      <c r="D218" s="18"/>
    </row>
    <row r="219" spans="1:6" x14ac:dyDescent="0.2">
      <c r="A219" s="16"/>
      <c r="B219" s="18"/>
      <c r="C219" s="18"/>
      <c r="D219" s="18"/>
    </row>
    <row r="220" spans="1:6" x14ac:dyDescent="0.2">
      <c r="A220" s="17"/>
      <c r="B220" s="18"/>
      <c r="C220" s="18"/>
      <c r="D220" s="18"/>
    </row>
    <row r="221" spans="1:6" x14ac:dyDescent="0.2">
      <c r="A221" s="17"/>
      <c r="B221" s="18"/>
      <c r="C221" s="18"/>
      <c r="D221" s="18"/>
    </row>
    <row r="222" spans="1:6" x14ac:dyDescent="0.2">
      <c r="A222" s="17"/>
      <c r="B222" s="18"/>
      <c r="C222" s="18"/>
      <c r="D222" s="18"/>
    </row>
    <row r="223" spans="1:6" x14ac:dyDescent="0.2">
      <c r="A223" s="19" t="s">
        <v>4</v>
      </c>
      <c r="B223" s="23">
        <f>SUM(B218:B222)</f>
        <v>0</v>
      </c>
      <c r="C223" s="18"/>
      <c r="D223" s="18"/>
    </row>
    <row r="224" spans="1:6" s="29" customFormat="1" ht="15" x14ac:dyDescent="0.2">
      <c r="A224" s="26" t="s">
        <v>7</v>
      </c>
      <c r="B224" s="27">
        <f>B27+B215+B223</f>
        <v>36111.760000000002</v>
      </c>
      <c r="C224" s="28"/>
      <c r="D224" s="28"/>
      <c r="F224" s="123"/>
    </row>
    <row r="225" spans="1:4" s="18" customFormat="1" x14ac:dyDescent="0.2">
      <c r="B225" s="30"/>
      <c r="C225" s="31"/>
      <c r="D225" s="31"/>
    </row>
    <row r="226" spans="1:4" s="18" customFormat="1" x14ac:dyDescent="0.2">
      <c r="A226" s="32" t="s">
        <v>31</v>
      </c>
      <c r="B226" s="10"/>
    </row>
    <row r="227" spans="1:4" s="18" customFormat="1" x14ac:dyDescent="0.2">
      <c r="A227" s="135" t="s">
        <v>32</v>
      </c>
      <c r="B227" s="135"/>
      <c r="C227" s="135"/>
    </row>
    <row r="228" spans="1:4" s="18" customFormat="1" x14ac:dyDescent="0.2">
      <c r="A228" s="135" t="s">
        <v>37</v>
      </c>
      <c r="B228" s="135"/>
      <c r="C228" s="135"/>
    </row>
    <row r="229" spans="1:4" x14ac:dyDescent="0.2">
      <c r="A229" s="33" t="s">
        <v>33</v>
      </c>
      <c r="B229" s="34"/>
      <c r="C229" s="18"/>
      <c r="D229" s="18"/>
    </row>
    <row r="230" spans="1:4" x14ac:dyDescent="0.2">
      <c r="A230" s="35" t="s">
        <v>61</v>
      </c>
      <c r="B230" s="34"/>
      <c r="C230" s="18"/>
      <c r="D230" s="18"/>
    </row>
    <row r="231" spans="1:4" x14ac:dyDescent="0.2">
      <c r="A231" s="35" t="s">
        <v>43</v>
      </c>
      <c r="B231" s="34"/>
      <c r="C231" s="18"/>
      <c r="D231" s="18"/>
    </row>
    <row r="232" spans="1:4" x14ac:dyDescent="0.2">
      <c r="A232" s="133" t="s">
        <v>44</v>
      </c>
      <c r="B232" s="133"/>
      <c r="C232" s="133"/>
      <c r="D232" s="133"/>
    </row>
    <row r="233" spans="1:4" x14ac:dyDescent="0.2">
      <c r="A233" s="15"/>
      <c r="B233" s="18"/>
      <c r="C233" s="18"/>
      <c r="D233" s="18"/>
    </row>
    <row r="234" spans="1:4" x14ac:dyDescent="0.2">
      <c r="A234" s="15"/>
      <c r="B234" s="18"/>
      <c r="C234" s="18"/>
      <c r="D234" s="18"/>
    </row>
    <row r="235" spans="1:4" x14ac:dyDescent="0.2">
      <c r="A235" s="15"/>
      <c r="B235" s="18"/>
      <c r="C235" s="18"/>
      <c r="D235" s="18"/>
    </row>
    <row r="236" spans="1:4" x14ac:dyDescent="0.2">
      <c r="A236" s="15"/>
      <c r="B236" s="18"/>
      <c r="C236" s="18"/>
      <c r="D236" s="18"/>
    </row>
    <row r="237" spans="1:4" x14ac:dyDescent="0.2">
      <c r="A237" s="15"/>
      <c r="B237" s="18"/>
      <c r="C237" s="18"/>
      <c r="D237" s="18"/>
    </row>
    <row r="238" spans="1:4" x14ac:dyDescent="0.2">
      <c r="A238" s="15"/>
      <c r="B238" s="18"/>
      <c r="C238" s="18"/>
      <c r="D238" s="18"/>
    </row>
    <row r="239" spans="1:4" x14ac:dyDescent="0.2">
      <c r="A239" s="15"/>
      <c r="B239" s="18"/>
      <c r="C239" s="18"/>
      <c r="D239" s="18"/>
    </row>
    <row r="240" spans="1:4" x14ac:dyDescent="0.2">
      <c r="A240" s="15"/>
      <c r="B240" s="18"/>
      <c r="C240" s="18"/>
      <c r="D240" s="18"/>
    </row>
    <row r="241" spans="1:4" x14ac:dyDescent="0.2">
      <c r="A241" s="15"/>
      <c r="B241" s="18"/>
      <c r="C241" s="18"/>
      <c r="D241" s="18"/>
    </row>
    <row r="242" spans="1:4" x14ac:dyDescent="0.2">
      <c r="A242" s="15"/>
      <c r="B242" s="18"/>
      <c r="C242" s="18"/>
      <c r="D242" s="18"/>
    </row>
    <row r="243" spans="1:4" x14ac:dyDescent="0.2">
      <c r="A243" s="15"/>
      <c r="B243" s="18"/>
      <c r="C243" s="18"/>
      <c r="D243" s="18"/>
    </row>
  </sheetData>
  <mergeCells count="12">
    <mergeCell ref="A232:D232"/>
    <mergeCell ref="A1:D1"/>
    <mergeCell ref="A227:C227"/>
    <mergeCell ref="A228:C228"/>
    <mergeCell ref="A7:D7"/>
    <mergeCell ref="B2:D2"/>
    <mergeCell ref="B3:D3"/>
    <mergeCell ref="B4:D4"/>
    <mergeCell ref="A5:D5"/>
    <mergeCell ref="A6:D6"/>
    <mergeCell ref="A28:C28"/>
    <mergeCell ref="A216:C216"/>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zoomScaleNormal="100" workbookViewId="0">
      <pane ySplit="8" topLeftCell="A37" activePane="bottomLeft" state="frozen"/>
      <selection pane="bottomLeft" activeCell="A53" sqref="A53"/>
    </sheetView>
  </sheetViews>
  <sheetFormatPr defaultColWidth="9.140625" defaultRowHeight="12.75" x14ac:dyDescent="0.2"/>
  <cols>
    <col min="1" max="2" width="23.5703125" style="18" customWidth="1"/>
    <col min="3" max="3" width="50.140625" style="18" customWidth="1"/>
    <col min="4" max="4" width="38.140625" style="18" bestFit="1" customWidth="1"/>
    <col min="5" max="6" width="27.5703125" style="18" customWidth="1"/>
    <col min="7" max="16384" width="9.140625" style="38"/>
  </cols>
  <sheetData>
    <row r="1" spans="1:6" ht="21" x14ac:dyDescent="0.2">
      <c r="A1" s="150" t="s">
        <v>26</v>
      </c>
      <c r="B1" s="150"/>
      <c r="C1" s="150"/>
      <c r="D1" s="150"/>
      <c r="E1" s="150"/>
      <c r="F1" s="150"/>
    </row>
    <row r="2" spans="1:6" ht="18.75" x14ac:dyDescent="0.2">
      <c r="A2" s="9" t="s">
        <v>8</v>
      </c>
      <c r="B2" s="138" t="str">
        <f>Travel!B2</f>
        <v>Arts Council of New Zealand Toi Aotearoa (Creative New Zealand)</v>
      </c>
      <c r="C2" s="138"/>
      <c r="D2" s="138"/>
      <c r="E2" s="138"/>
      <c r="F2" s="138"/>
    </row>
    <row r="3" spans="1:6" ht="18.75" x14ac:dyDescent="0.2">
      <c r="A3" s="9" t="s">
        <v>9</v>
      </c>
      <c r="B3" s="139" t="str">
        <f>Travel!B3</f>
        <v>Stephen Wainwright</v>
      </c>
      <c r="C3" s="139"/>
      <c r="D3" s="139"/>
      <c r="E3" s="139"/>
      <c r="F3" s="139"/>
    </row>
    <row r="4" spans="1:6" ht="18.75" x14ac:dyDescent="0.2">
      <c r="A4" s="9" t="s">
        <v>3</v>
      </c>
      <c r="B4" s="139" t="str">
        <f>Travel!B4</f>
        <v>1 July 2016 to 30 June 2017</v>
      </c>
      <c r="C4" s="139"/>
      <c r="D4" s="139"/>
      <c r="E4" s="139"/>
      <c r="F4" s="139"/>
    </row>
    <row r="5" spans="1:6" s="41" customFormat="1" ht="21" x14ac:dyDescent="0.25">
      <c r="A5" s="154" t="s">
        <v>45</v>
      </c>
      <c r="B5" s="155"/>
      <c r="C5" s="156"/>
      <c r="D5" s="156"/>
      <c r="E5" s="156"/>
      <c r="F5" s="157"/>
    </row>
    <row r="6" spans="1:6" s="41" customFormat="1" ht="15.75" x14ac:dyDescent="0.25">
      <c r="A6" s="151" t="s">
        <v>62</v>
      </c>
      <c r="B6" s="152"/>
      <c r="C6" s="152"/>
      <c r="D6" s="152"/>
      <c r="E6" s="152"/>
      <c r="F6" s="153"/>
    </row>
    <row r="7" spans="1:6" s="10" customFormat="1" ht="15.75" x14ac:dyDescent="0.25">
      <c r="A7" s="148" t="s">
        <v>23</v>
      </c>
      <c r="B7" s="149"/>
      <c r="C7" s="42"/>
      <c r="D7" s="42"/>
      <c r="E7" s="42"/>
      <c r="F7" s="43"/>
    </row>
    <row r="8" spans="1:6" ht="25.5" x14ac:dyDescent="0.2">
      <c r="A8" s="44" t="s">
        <v>0</v>
      </c>
      <c r="B8" s="13" t="s">
        <v>265</v>
      </c>
      <c r="C8" s="45" t="s">
        <v>5</v>
      </c>
      <c r="D8" s="45" t="s">
        <v>13</v>
      </c>
      <c r="E8" s="45" t="s">
        <v>12</v>
      </c>
      <c r="F8" s="46" t="s">
        <v>1</v>
      </c>
    </row>
    <row r="9" spans="1:6" ht="38.25" x14ac:dyDescent="0.2">
      <c r="A9" s="7">
        <v>42556</v>
      </c>
      <c r="B9" s="36">
        <v>59.57</v>
      </c>
      <c r="C9" s="4" t="s">
        <v>280</v>
      </c>
      <c r="D9" s="4" t="s">
        <v>281</v>
      </c>
      <c r="E9" s="116" t="s">
        <v>270</v>
      </c>
      <c r="F9" s="117" t="s">
        <v>141</v>
      </c>
    </row>
    <row r="10" spans="1:6" x14ac:dyDescent="0.2">
      <c r="A10" s="7">
        <v>42556</v>
      </c>
      <c r="B10" s="36">
        <v>7.04</v>
      </c>
      <c r="C10" s="4" t="s">
        <v>271</v>
      </c>
      <c r="D10" s="126" t="s">
        <v>323</v>
      </c>
      <c r="E10" s="126" t="s">
        <v>272</v>
      </c>
      <c r="F10" s="124" t="s">
        <v>141</v>
      </c>
    </row>
    <row r="11" spans="1:6" x14ac:dyDescent="0.2">
      <c r="A11" s="7">
        <v>42556</v>
      </c>
      <c r="B11" s="36">
        <v>6.08</v>
      </c>
      <c r="C11" s="4" t="s">
        <v>271</v>
      </c>
      <c r="D11" s="116" t="s">
        <v>323</v>
      </c>
      <c r="E11" s="116" t="s">
        <v>272</v>
      </c>
      <c r="F11" s="117" t="s">
        <v>141</v>
      </c>
    </row>
    <row r="12" spans="1:6" ht="25.5" x14ac:dyDescent="0.2">
      <c r="A12" s="7">
        <v>42558</v>
      </c>
      <c r="B12" s="36">
        <v>32.17</v>
      </c>
      <c r="C12" s="110" t="s">
        <v>273</v>
      </c>
      <c r="D12" s="116" t="s">
        <v>283</v>
      </c>
      <c r="E12" s="116" t="s">
        <v>270</v>
      </c>
      <c r="F12" s="117" t="s">
        <v>142</v>
      </c>
    </row>
    <row r="13" spans="1:6" x14ac:dyDescent="0.2">
      <c r="A13" s="7">
        <v>42592</v>
      </c>
      <c r="B13" s="128">
        <v>35.299999999999997</v>
      </c>
      <c r="C13" s="110" t="s">
        <v>274</v>
      </c>
      <c r="D13" s="116" t="s">
        <v>279</v>
      </c>
      <c r="E13" s="116" t="s">
        <v>270</v>
      </c>
      <c r="F13" s="117" t="s">
        <v>141</v>
      </c>
    </row>
    <row r="14" spans="1:6" ht="25.5" x14ac:dyDescent="0.2">
      <c r="A14" s="7">
        <v>42598</v>
      </c>
      <c r="B14" s="128">
        <v>40</v>
      </c>
      <c r="C14" s="4" t="s">
        <v>275</v>
      </c>
      <c r="D14" s="4" t="s">
        <v>283</v>
      </c>
      <c r="E14" s="116" t="s">
        <v>270</v>
      </c>
      <c r="F14" s="117" t="s">
        <v>141</v>
      </c>
    </row>
    <row r="15" spans="1:6" ht="25.5" x14ac:dyDescent="0.2">
      <c r="A15" s="7">
        <v>42607</v>
      </c>
      <c r="B15" s="128">
        <v>27.39</v>
      </c>
      <c r="C15" s="4" t="s">
        <v>276</v>
      </c>
      <c r="D15" s="4" t="s">
        <v>279</v>
      </c>
      <c r="E15" s="116" t="s">
        <v>270</v>
      </c>
      <c r="F15" s="117" t="s">
        <v>142</v>
      </c>
    </row>
    <row r="16" spans="1:6" ht="25.5" x14ac:dyDescent="0.2">
      <c r="A16" s="7">
        <v>42611</v>
      </c>
      <c r="B16" s="128">
        <v>43.48</v>
      </c>
      <c r="C16" s="4" t="s">
        <v>277</v>
      </c>
      <c r="D16" s="116" t="s">
        <v>284</v>
      </c>
      <c r="E16" s="116" t="s">
        <v>270</v>
      </c>
      <c r="F16" s="117" t="s">
        <v>141</v>
      </c>
    </row>
    <row r="17" spans="1:6" x14ac:dyDescent="0.2">
      <c r="A17" s="7">
        <v>42621</v>
      </c>
      <c r="B17" s="128">
        <v>28.43</v>
      </c>
      <c r="C17" s="4" t="s">
        <v>278</v>
      </c>
      <c r="D17" s="116" t="s">
        <v>279</v>
      </c>
      <c r="E17" s="116" t="s">
        <v>270</v>
      </c>
      <c r="F17" s="117" t="s">
        <v>141</v>
      </c>
    </row>
    <row r="18" spans="1:6" x14ac:dyDescent="0.2">
      <c r="A18" s="7">
        <v>42628</v>
      </c>
      <c r="B18" s="128">
        <v>7.48</v>
      </c>
      <c r="C18" s="4" t="s">
        <v>285</v>
      </c>
      <c r="D18" s="116" t="s">
        <v>282</v>
      </c>
      <c r="E18" s="116" t="s">
        <v>270</v>
      </c>
      <c r="F18" s="117" t="s">
        <v>141</v>
      </c>
    </row>
    <row r="19" spans="1:6" ht="25.5" x14ac:dyDescent="0.2">
      <c r="A19" s="7">
        <v>42633</v>
      </c>
      <c r="B19" s="128">
        <v>6.96</v>
      </c>
      <c r="C19" s="4" t="s">
        <v>286</v>
      </c>
      <c r="D19" s="116" t="s">
        <v>282</v>
      </c>
      <c r="E19" s="116" t="s">
        <v>270</v>
      </c>
      <c r="F19" s="117" t="s">
        <v>141</v>
      </c>
    </row>
    <row r="20" spans="1:6" ht="25.5" x14ac:dyDescent="0.2">
      <c r="A20" s="7">
        <v>42641</v>
      </c>
      <c r="B20" s="129">
        <v>80.17</v>
      </c>
      <c r="C20" s="4" t="s">
        <v>287</v>
      </c>
      <c r="D20" s="116" t="s">
        <v>281</v>
      </c>
      <c r="E20" s="116" t="s">
        <v>270</v>
      </c>
      <c r="F20" s="117" t="s">
        <v>141</v>
      </c>
    </row>
    <row r="21" spans="1:6" ht="25.5" x14ac:dyDescent="0.2">
      <c r="A21" s="7">
        <v>42649</v>
      </c>
      <c r="B21" s="129">
        <v>33.04</v>
      </c>
      <c r="C21" s="4" t="s">
        <v>288</v>
      </c>
      <c r="D21" s="4" t="s">
        <v>279</v>
      </c>
      <c r="E21" s="116" t="s">
        <v>270</v>
      </c>
      <c r="F21" s="117" t="s">
        <v>146</v>
      </c>
    </row>
    <row r="22" spans="1:6" x14ac:dyDescent="0.2">
      <c r="A22" s="7">
        <v>42649</v>
      </c>
      <c r="B22" s="129">
        <v>6.09</v>
      </c>
      <c r="C22" s="4" t="s">
        <v>289</v>
      </c>
      <c r="D22" s="116" t="s">
        <v>282</v>
      </c>
      <c r="E22" s="116" t="s">
        <v>270</v>
      </c>
      <c r="F22" s="117" t="s">
        <v>146</v>
      </c>
    </row>
    <row r="23" spans="1:6" ht="25.5" x14ac:dyDescent="0.2">
      <c r="A23" s="7">
        <v>42655</v>
      </c>
      <c r="B23" s="129">
        <v>51.3</v>
      </c>
      <c r="C23" s="4" t="s">
        <v>290</v>
      </c>
      <c r="D23" s="116" t="s">
        <v>279</v>
      </c>
      <c r="E23" s="116" t="s">
        <v>270</v>
      </c>
      <c r="F23" s="117" t="s">
        <v>142</v>
      </c>
    </row>
    <row r="24" spans="1:6" ht="25.5" x14ac:dyDescent="0.2">
      <c r="A24" s="7">
        <v>42669</v>
      </c>
      <c r="B24" s="129">
        <v>7.02</v>
      </c>
      <c r="C24" s="6" t="s">
        <v>291</v>
      </c>
      <c r="D24" s="116" t="s">
        <v>282</v>
      </c>
      <c r="E24" s="116" t="s">
        <v>270</v>
      </c>
      <c r="F24" s="117" t="s">
        <v>141</v>
      </c>
    </row>
    <row r="25" spans="1:6" x14ac:dyDescent="0.2">
      <c r="A25" s="7">
        <v>42676</v>
      </c>
      <c r="B25" s="129">
        <v>25.65</v>
      </c>
      <c r="C25" s="6" t="s">
        <v>292</v>
      </c>
      <c r="D25" s="116" t="s">
        <v>279</v>
      </c>
      <c r="E25" s="116" t="s">
        <v>270</v>
      </c>
      <c r="F25" s="117" t="s">
        <v>141</v>
      </c>
    </row>
    <row r="26" spans="1:6" x14ac:dyDescent="0.2">
      <c r="A26" s="7">
        <v>42683</v>
      </c>
      <c r="B26" s="130">
        <v>40</v>
      </c>
      <c r="C26" s="110" t="s">
        <v>295</v>
      </c>
      <c r="D26" s="116" t="s">
        <v>283</v>
      </c>
      <c r="E26" s="116" t="s">
        <v>270</v>
      </c>
      <c r="F26" s="117" t="s">
        <v>141</v>
      </c>
    </row>
    <row r="27" spans="1:6" ht="25.5" x14ac:dyDescent="0.2">
      <c r="A27" s="7">
        <v>42697</v>
      </c>
      <c r="B27" s="130">
        <v>6.52</v>
      </c>
      <c r="C27" s="110" t="s">
        <v>296</v>
      </c>
      <c r="D27" s="116" t="s">
        <v>282</v>
      </c>
      <c r="E27" s="116" t="s">
        <v>270</v>
      </c>
      <c r="F27" s="117" t="s">
        <v>141</v>
      </c>
    </row>
    <row r="28" spans="1:6" ht="25.5" x14ac:dyDescent="0.2">
      <c r="A28" s="7">
        <v>42704</v>
      </c>
      <c r="B28" s="130">
        <v>60.43</v>
      </c>
      <c r="C28" s="110" t="s">
        <v>298</v>
      </c>
      <c r="D28" s="116" t="s">
        <v>297</v>
      </c>
      <c r="E28" s="116" t="s">
        <v>270</v>
      </c>
      <c r="F28" s="117" t="s">
        <v>142</v>
      </c>
    </row>
    <row r="29" spans="1:6" ht="25.5" x14ac:dyDescent="0.2">
      <c r="A29" s="7">
        <v>42705</v>
      </c>
      <c r="B29" s="130">
        <v>42.52</v>
      </c>
      <c r="C29" s="110" t="s">
        <v>273</v>
      </c>
      <c r="D29" s="116" t="s">
        <v>283</v>
      </c>
      <c r="E29" s="116" t="s">
        <v>270</v>
      </c>
      <c r="F29" s="117" t="s">
        <v>142</v>
      </c>
    </row>
    <row r="30" spans="1:6" x14ac:dyDescent="0.2">
      <c r="A30" s="7">
        <v>42709</v>
      </c>
      <c r="B30" s="130">
        <v>16.96</v>
      </c>
      <c r="C30" s="110" t="s">
        <v>294</v>
      </c>
      <c r="D30" s="116" t="s">
        <v>283</v>
      </c>
      <c r="E30" s="116" t="s">
        <v>270</v>
      </c>
      <c r="F30" s="117" t="s">
        <v>141</v>
      </c>
    </row>
    <row r="31" spans="1:6" ht="51" x14ac:dyDescent="0.2">
      <c r="A31" s="7">
        <v>42710</v>
      </c>
      <c r="B31" s="130">
        <v>91.65</v>
      </c>
      <c r="C31" s="110" t="s">
        <v>293</v>
      </c>
      <c r="D31" s="116" t="s">
        <v>281</v>
      </c>
      <c r="E31" s="116" t="s">
        <v>270</v>
      </c>
      <c r="F31" s="117" t="s">
        <v>141</v>
      </c>
    </row>
    <row r="32" spans="1:6" ht="38.25" x14ac:dyDescent="0.2">
      <c r="A32" s="7">
        <v>42711</v>
      </c>
      <c r="B32" s="130">
        <v>81.739999999999995</v>
      </c>
      <c r="C32" s="110" t="s">
        <v>299</v>
      </c>
      <c r="D32" s="116" t="s">
        <v>300</v>
      </c>
      <c r="E32" s="116" t="s">
        <v>270</v>
      </c>
      <c r="F32" s="117" t="s">
        <v>141</v>
      </c>
    </row>
    <row r="33" spans="1:6" s="8" customFormat="1" ht="25.5" x14ac:dyDescent="0.2">
      <c r="A33" s="115">
        <v>42724</v>
      </c>
      <c r="B33" s="131">
        <v>58.26</v>
      </c>
      <c r="C33" s="37" t="s">
        <v>303</v>
      </c>
      <c r="D33" s="4" t="s">
        <v>279</v>
      </c>
      <c r="E33" s="37" t="s">
        <v>301</v>
      </c>
      <c r="F33" s="124" t="s">
        <v>146</v>
      </c>
    </row>
    <row r="34" spans="1:6" s="8" customFormat="1" ht="25.5" x14ac:dyDescent="0.2">
      <c r="A34" s="115">
        <v>42725</v>
      </c>
      <c r="B34" s="131">
        <v>19.91</v>
      </c>
      <c r="C34" s="37" t="s">
        <v>304</v>
      </c>
      <c r="D34" s="4" t="s">
        <v>283</v>
      </c>
      <c r="E34" s="116" t="s">
        <v>270</v>
      </c>
      <c r="F34" s="124" t="s">
        <v>146</v>
      </c>
    </row>
    <row r="35" spans="1:6" s="8" customFormat="1" x14ac:dyDescent="0.2">
      <c r="A35" s="118">
        <v>42769</v>
      </c>
      <c r="B35" s="130">
        <v>16.52</v>
      </c>
      <c r="C35" s="120" t="s">
        <v>324</v>
      </c>
      <c r="D35" s="37" t="s">
        <v>279</v>
      </c>
      <c r="E35" s="37" t="s">
        <v>270</v>
      </c>
      <c r="F35" s="124" t="s">
        <v>141</v>
      </c>
    </row>
    <row r="36" spans="1:6" s="8" customFormat="1" x14ac:dyDescent="0.2">
      <c r="A36" s="118">
        <v>42781</v>
      </c>
      <c r="B36" s="130">
        <v>11.48</v>
      </c>
      <c r="C36" s="37" t="s">
        <v>325</v>
      </c>
      <c r="D36" s="37" t="s">
        <v>279</v>
      </c>
      <c r="E36" s="37" t="s">
        <v>327</v>
      </c>
      <c r="F36" s="124" t="s">
        <v>141</v>
      </c>
    </row>
    <row r="37" spans="1:6" s="8" customFormat="1" x14ac:dyDescent="0.2">
      <c r="A37" s="118">
        <v>42782</v>
      </c>
      <c r="B37" s="130">
        <v>18.260000000000002</v>
      </c>
      <c r="C37" s="37" t="s">
        <v>326</v>
      </c>
      <c r="D37" s="37" t="s">
        <v>279</v>
      </c>
      <c r="E37" s="37" t="s">
        <v>270</v>
      </c>
      <c r="F37" s="124" t="s">
        <v>141</v>
      </c>
    </row>
    <row r="38" spans="1:6" s="8" customFormat="1" ht="25.5" x14ac:dyDescent="0.2">
      <c r="A38" s="118">
        <v>42789</v>
      </c>
      <c r="B38" s="131">
        <v>26.96</v>
      </c>
      <c r="C38" s="120" t="s">
        <v>305</v>
      </c>
      <c r="D38" s="36" t="s">
        <v>279</v>
      </c>
      <c r="E38" s="116" t="s">
        <v>270</v>
      </c>
      <c r="F38" s="127" t="s">
        <v>142</v>
      </c>
    </row>
    <row r="39" spans="1:6" s="8" customFormat="1" x14ac:dyDescent="0.2">
      <c r="A39" s="118">
        <v>42796</v>
      </c>
      <c r="B39" s="120">
        <v>48.26</v>
      </c>
      <c r="C39" s="120" t="s">
        <v>302</v>
      </c>
      <c r="D39" s="120" t="s">
        <v>297</v>
      </c>
      <c r="E39" s="37" t="s">
        <v>301</v>
      </c>
      <c r="F39" s="124" t="s">
        <v>141</v>
      </c>
    </row>
    <row r="40" spans="1:6" s="8" customFormat="1" x14ac:dyDescent="0.2">
      <c r="A40" s="118">
        <v>42803</v>
      </c>
      <c r="B40" s="120">
        <v>50.53</v>
      </c>
      <c r="C40" s="120" t="s">
        <v>306</v>
      </c>
      <c r="D40" s="36" t="s">
        <v>279</v>
      </c>
      <c r="E40" s="37" t="s">
        <v>270</v>
      </c>
      <c r="F40" s="124" t="s">
        <v>141</v>
      </c>
    </row>
    <row r="41" spans="1:6" s="8" customFormat="1" x14ac:dyDescent="0.2">
      <c r="A41" s="118">
        <v>42810</v>
      </c>
      <c r="B41" s="130">
        <v>36.090000000000003</v>
      </c>
      <c r="C41" s="120" t="s">
        <v>329</v>
      </c>
      <c r="D41" s="36" t="s">
        <v>281</v>
      </c>
      <c r="E41" s="120" t="s">
        <v>270</v>
      </c>
      <c r="F41" s="124" t="s">
        <v>142</v>
      </c>
    </row>
    <row r="42" spans="1:6" s="8" customFormat="1" x14ac:dyDescent="0.2">
      <c r="A42" s="118">
        <v>42810</v>
      </c>
      <c r="B42" s="130">
        <v>45.22</v>
      </c>
      <c r="C42" s="120" t="s">
        <v>331</v>
      </c>
      <c r="D42" s="36" t="s">
        <v>279</v>
      </c>
      <c r="E42" s="120" t="s">
        <v>270</v>
      </c>
      <c r="F42" s="124" t="s">
        <v>330</v>
      </c>
    </row>
    <row r="43" spans="1:6" s="8" customFormat="1" x14ac:dyDescent="0.2">
      <c r="A43" s="118">
        <v>42824</v>
      </c>
      <c r="B43" s="120">
        <v>39.130000000000003</v>
      </c>
      <c r="C43" s="120" t="s">
        <v>307</v>
      </c>
      <c r="D43" s="36" t="s">
        <v>279</v>
      </c>
      <c r="E43" s="37" t="s">
        <v>270</v>
      </c>
      <c r="F43" s="117" t="s">
        <v>141</v>
      </c>
    </row>
    <row r="44" spans="1:6" s="8" customFormat="1" x14ac:dyDescent="0.2">
      <c r="A44" s="118">
        <v>42825</v>
      </c>
      <c r="B44" s="130">
        <v>23.83</v>
      </c>
      <c r="C44" s="120" t="s">
        <v>332</v>
      </c>
      <c r="D44" s="120" t="s">
        <v>279</v>
      </c>
      <c r="E44" s="120" t="s">
        <v>270</v>
      </c>
      <c r="F44" s="124" t="s">
        <v>141</v>
      </c>
    </row>
    <row r="45" spans="1:6" s="8" customFormat="1" ht="25.5" x14ac:dyDescent="0.2">
      <c r="A45" s="22">
        <v>42863</v>
      </c>
      <c r="B45" s="120">
        <v>27.83</v>
      </c>
      <c r="C45" s="4" t="s">
        <v>308</v>
      </c>
      <c r="D45" s="36" t="s">
        <v>279</v>
      </c>
      <c r="E45" s="37" t="s">
        <v>270</v>
      </c>
      <c r="F45" s="117" t="s">
        <v>142</v>
      </c>
    </row>
    <row r="46" spans="1:6" s="8" customFormat="1" ht="25.5" x14ac:dyDescent="0.2">
      <c r="A46" s="118">
        <v>42864</v>
      </c>
      <c r="B46" s="130">
        <v>17.91</v>
      </c>
      <c r="C46" s="120" t="s">
        <v>335</v>
      </c>
      <c r="D46" s="120" t="s">
        <v>279</v>
      </c>
      <c r="E46" s="120" t="s">
        <v>270</v>
      </c>
      <c r="F46" s="124" t="s">
        <v>141</v>
      </c>
    </row>
    <row r="47" spans="1:6" s="8" customFormat="1" ht="25.5" x14ac:dyDescent="0.2">
      <c r="A47" s="118">
        <v>42865</v>
      </c>
      <c r="B47" s="130">
        <v>22.83</v>
      </c>
      <c r="C47" s="120" t="s">
        <v>333</v>
      </c>
      <c r="D47" s="120" t="s">
        <v>279</v>
      </c>
      <c r="E47" s="120" t="s">
        <v>270</v>
      </c>
      <c r="F47" s="124" t="s">
        <v>142</v>
      </c>
    </row>
    <row r="48" spans="1:6" s="8" customFormat="1" x14ac:dyDescent="0.2">
      <c r="A48" s="118">
        <v>42866</v>
      </c>
      <c r="B48" s="130">
        <v>17.91</v>
      </c>
      <c r="C48" s="120" t="s">
        <v>334</v>
      </c>
      <c r="D48" s="120" t="s">
        <v>279</v>
      </c>
      <c r="E48" s="120" t="s">
        <v>270</v>
      </c>
      <c r="F48" s="124" t="s">
        <v>141</v>
      </c>
    </row>
    <row r="49" spans="1:6" s="8" customFormat="1" ht="25.5" x14ac:dyDescent="0.2">
      <c r="A49" s="22">
        <v>42884</v>
      </c>
      <c r="B49" s="120">
        <v>50.87</v>
      </c>
      <c r="C49" s="120" t="s">
        <v>336</v>
      </c>
      <c r="D49" s="36" t="s">
        <v>279</v>
      </c>
      <c r="E49" s="37" t="s">
        <v>270</v>
      </c>
      <c r="F49" s="117" t="s">
        <v>146</v>
      </c>
    </row>
    <row r="50" spans="1:6" s="8" customFormat="1" ht="25.5" x14ac:dyDescent="0.2">
      <c r="A50" s="22">
        <v>42884</v>
      </c>
      <c r="B50" s="120">
        <v>9.83</v>
      </c>
      <c r="C50" s="4" t="s">
        <v>309</v>
      </c>
      <c r="D50" s="36" t="s">
        <v>310</v>
      </c>
      <c r="E50" s="37" t="s">
        <v>270</v>
      </c>
      <c r="F50" s="117" t="s">
        <v>146</v>
      </c>
    </row>
    <row r="51" spans="1:6" s="8" customFormat="1" ht="25.5" x14ac:dyDescent="0.2">
      <c r="A51" s="22">
        <v>42885</v>
      </c>
      <c r="B51" s="120">
        <v>35.83</v>
      </c>
      <c r="C51" s="4" t="s">
        <v>311</v>
      </c>
      <c r="D51" s="36" t="s">
        <v>283</v>
      </c>
      <c r="E51" s="37" t="s">
        <v>270</v>
      </c>
      <c r="F51" s="117" t="s">
        <v>146</v>
      </c>
    </row>
    <row r="52" spans="1:6" x14ac:dyDescent="0.2">
      <c r="A52" s="118">
        <v>42895</v>
      </c>
      <c r="B52" s="120">
        <v>33.909999999999997</v>
      </c>
      <c r="C52" s="120" t="s">
        <v>346</v>
      </c>
      <c r="D52" s="36" t="s">
        <v>279</v>
      </c>
      <c r="E52" s="37" t="s">
        <v>270</v>
      </c>
      <c r="F52" s="117" t="s">
        <v>141</v>
      </c>
    </row>
    <row r="53" spans="1:6" x14ac:dyDescent="0.2">
      <c r="A53" s="118">
        <v>42902</v>
      </c>
      <c r="B53" s="116">
        <v>48.26</v>
      </c>
      <c r="C53" s="120" t="s">
        <v>347</v>
      </c>
      <c r="D53" s="36" t="s">
        <v>279</v>
      </c>
      <c r="E53" s="37" t="s">
        <v>270</v>
      </c>
      <c r="F53" s="127" t="s">
        <v>141</v>
      </c>
    </row>
    <row r="54" spans="1:6" x14ac:dyDescent="0.2">
      <c r="A54" s="17"/>
      <c r="B54" s="116"/>
      <c r="C54" s="116"/>
      <c r="D54" s="116"/>
      <c r="E54" s="116"/>
      <c r="F54" s="117"/>
    </row>
    <row r="55" spans="1:6" s="49" customFormat="1" x14ac:dyDescent="0.2">
      <c r="A55" s="17"/>
      <c r="B55" s="116"/>
      <c r="C55" s="116"/>
      <c r="D55" s="116"/>
      <c r="E55" s="116"/>
      <c r="F55" s="117"/>
    </row>
    <row r="56" spans="1:6" ht="15" x14ac:dyDescent="0.2">
      <c r="A56" s="50" t="s">
        <v>24</v>
      </c>
      <c r="B56" s="51">
        <f>SUM(B9:B55)</f>
        <v>1496.6199999999997</v>
      </c>
      <c r="C56" s="52"/>
      <c r="D56" s="53"/>
      <c r="E56" s="53"/>
      <c r="F56" s="54"/>
    </row>
    <row r="57" spans="1:6" x14ac:dyDescent="0.2">
      <c r="A57" s="55"/>
      <c r="B57" s="56"/>
      <c r="C57" s="56"/>
      <c r="D57" s="56"/>
      <c r="E57" s="56"/>
      <c r="F57" s="57"/>
    </row>
    <row r="58" spans="1:6" x14ac:dyDescent="0.2">
      <c r="A58" s="32" t="s">
        <v>31</v>
      </c>
      <c r="B58" s="10"/>
      <c r="F58" s="48"/>
    </row>
    <row r="59" spans="1:6" x14ac:dyDescent="0.2">
      <c r="A59" s="158" t="s">
        <v>63</v>
      </c>
      <c r="B59" s="158"/>
      <c r="C59" s="158"/>
      <c r="D59" s="158"/>
      <c r="E59" s="158"/>
      <c r="F59" s="159"/>
    </row>
    <row r="60" spans="1:6" x14ac:dyDescent="0.2">
      <c r="A60" s="135" t="s">
        <v>57</v>
      </c>
      <c r="B60" s="135"/>
      <c r="C60" s="135"/>
      <c r="F60" s="48"/>
    </row>
    <row r="61" spans="1:6" x14ac:dyDescent="0.2">
      <c r="A61" s="33" t="s">
        <v>38</v>
      </c>
      <c r="B61" s="34"/>
    </row>
    <row r="62" spans="1:6" x14ac:dyDescent="0.2">
      <c r="A62" s="35" t="s">
        <v>53</v>
      </c>
      <c r="B62" s="34"/>
      <c r="F62" s="48"/>
    </row>
    <row r="63" spans="1:6" x14ac:dyDescent="0.2">
      <c r="A63" s="133" t="s">
        <v>44</v>
      </c>
      <c r="B63" s="133"/>
      <c r="C63" s="59"/>
      <c r="D63" s="59"/>
      <c r="E63" s="59"/>
      <c r="F63" s="60"/>
    </row>
  </sheetData>
  <mergeCells count="10">
    <mergeCell ref="A63:B63"/>
    <mergeCell ref="A7:B7"/>
    <mergeCell ref="A60:C60"/>
    <mergeCell ref="A1:F1"/>
    <mergeCell ref="A6:F6"/>
    <mergeCell ref="B2:F2"/>
    <mergeCell ref="B3:F3"/>
    <mergeCell ref="B4:F4"/>
    <mergeCell ref="A5:F5"/>
    <mergeCell ref="A59:F59"/>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B10" sqref="B10"/>
    </sheetView>
  </sheetViews>
  <sheetFormatPr defaultColWidth="9.140625" defaultRowHeight="12.75" x14ac:dyDescent="0.2"/>
  <cols>
    <col min="1" max="5" width="27.5703125" style="32" customWidth="1"/>
    <col min="6" max="16384" width="9.140625" style="76"/>
  </cols>
  <sheetData>
    <row r="1" spans="1:14" ht="36" customHeight="1" x14ac:dyDescent="0.2">
      <c r="A1" s="150" t="s">
        <v>26</v>
      </c>
      <c r="B1" s="150"/>
      <c r="C1" s="150"/>
      <c r="D1" s="150"/>
      <c r="E1" s="150"/>
      <c r="F1" s="75"/>
    </row>
    <row r="2" spans="1:14" ht="36" customHeight="1" x14ac:dyDescent="0.2">
      <c r="A2" s="9" t="s">
        <v>8</v>
      </c>
      <c r="B2" s="138" t="str">
        <f>Travel!B2</f>
        <v>Arts Council of New Zealand Toi Aotearoa (Creative New Zealand)</v>
      </c>
      <c r="C2" s="138"/>
      <c r="D2" s="138"/>
      <c r="E2" s="138"/>
      <c r="F2" s="39"/>
      <c r="G2" s="39"/>
    </row>
    <row r="3" spans="1:14" ht="36" customHeight="1" x14ac:dyDescent="0.2">
      <c r="A3" s="9" t="s">
        <v>9</v>
      </c>
      <c r="B3" s="139" t="str">
        <f>Travel!B3</f>
        <v>Stephen Wainwright</v>
      </c>
      <c r="C3" s="139"/>
      <c r="D3" s="139"/>
      <c r="E3" s="139"/>
      <c r="F3" s="40"/>
      <c r="G3" s="40"/>
    </row>
    <row r="4" spans="1:14" ht="36" customHeight="1" x14ac:dyDescent="0.2">
      <c r="A4" s="9" t="s">
        <v>3</v>
      </c>
      <c r="B4" s="139" t="str">
        <f>Travel!B4</f>
        <v>1 July 2016 to 30 June 2017</v>
      </c>
      <c r="C4" s="139"/>
      <c r="D4" s="139"/>
      <c r="E4" s="139"/>
      <c r="F4" s="40"/>
      <c r="G4" s="40"/>
    </row>
    <row r="5" spans="1:14" ht="36" customHeight="1" x14ac:dyDescent="0.2">
      <c r="A5" s="169" t="s">
        <v>46</v>
      </c>
      <c r="B5" s="170"/>
      <c r="C5" s="170"/>
      <c r="D5" s="170"/>
      <c r="E5" s="171"/>
    </row>
    <row r="6" spans="1:14" ht="20.100000000000001" customHeight="1" x14ac:dyDescent="0.2">
      <c r="A6" s="167" t="s">
        <v>54</v>
      </c>
      <c r="B6" s="167"/>
      <c r="C6" s="167"/>
      <c r="D6" s="167"/>
      <c r="E6" s="168"/>
      <c r="F6" s="77"/>
      <c r="G6" s="77"/>
    </row>
    <row r="7" spans="1:14" ht="20.25" customHeight="1" x14ac:dyDescent="0.25">
      <c r="A7" s="78" t="s">
        <v>21</v>
      </c>
      <c r="B7" s="42"/>
      <c r="C7" s="42"/>
      <c r="D7" s="42"/>
      <c r="E7" s="43"/>
    </row>
    <row r="8" spans="1:14" ht="25.5" x14ac:dyDescent="0.2">
      <c r="A8" s="44" t="s">
        <v>0</v>
      </c>
      <c r="B8" s="45" t="s">
        <v>39</v>
      </c>
      <c r="C8" s="45" t="s">
        <v>34</v>
      </c>
      <c r="D8" s="45" t="s">
        <v>48</v>
      </c>
      <c r="E8" s="46" t="s">
        <v>65</v>
      </c>
    </row>
    <row r="9" spans="1:14" x14ac:dyDescent="0.2">
      <c r="A9" s="79"/>
      <c r="E9" s="80"/>
    </row>
    <row r="10" spans="1:14" x14ac:dyDescent="0.2">
      <c r="A10" s="79"/>
      <c r="B10" s="1" t="s">
        <v>92</v>
      </c>
      <c r="E10" s="80"/>
    </row>
    <row r="11" spans="1:14" x14ac:dyDescent="0.2">
      <c r="A11" s="79"/>
      <c r="E11" s="80"/>
      <c r="N11" s="81"/>
    </row>
    <row r="12" spans="1:14" x14ac:dyDescent="0.2">
      <c r="A12" s="79"/>
      <c r="B12" s="82"/>
      <c r="E12" s="80"/>
    </row>
    <row r="13" spans="1:14" hidden="1" x14ac:dyDescent="0.2">
      <c r="A13" s="79"/>
      <c r="E13" s="80"/>
    </row>
    <row r="14" spans="1:14" ht="27.95" customHeight="1" x14ac:dyDescent="0.2">
      <c r="A14" s="83" t="s">
        <v>25</v>
      </c>
      <c r="B14" s="84" t="s">
        <v>20</v>
      </c>
      <c r="C14" s="52"/>
      <c r="D14" s="85">
        <f>SUM(D9:D13)</f>
        <v>0</v>
      </c>
      <c r="E14" s="54"/>
    </row>
    <row r="15" spans="1:14" x14ac:dyDescent="0.2">
      <c r="A15" s="86"/>
      <c r="B15" s="87"/>
      <c r="C15" s="56"/>
      <c r="D15" s="45"/>
      <c r="E15" s="57"/>
    </row>
    <row r="16" spans="1:14" x14ac:dyDescent="0.2">
      <c r="A16" s="88" t="s">
        <v>27</v>
      </c>
      <c r="B16" s="89"/>
      <c r="C16" s="89"/>
      <c r="D16" s="89"/>
      <c r="E16" s="90"/>
    </row>
    <row r="17" spans="1:6" x14ac:dyDescent="0.2">
      <c r="A17" s="165" t="s">
        <v>57</v>
      </c>
      <c r="B17" s="135"/>
      <c r="C17" s="135"/>
      <c r="E17" s="80"/>
    </row>
    <row r="18" spans="1:6" x14ac:dyDescent="0.2">
      <c r="A18" s="160" t="s">
        <v>47</v>
      </c>
      <c r="B18" s="161"/>
      <c r="C18" s="161"/>
      <c r="D18" s="161"/>
      <c r="E18" s="162"/>
    </row>
    <row r="19" spans="1:6" x14ac:dyDescent="0.2">
      <c r="A19" s="38" t="s">
        <v>66</v>
      </c>
      <c r="B19" s="76"/>
      <c r="C19" s="76"/>
      <c r="D19" s="76"/>
      <c r="E19" s="76"/>
    </row>
    <row r="20" spans="1:6" ht="26.1" customHeight="1" x14ac:dyDescent="0.2">
      <c r="A20" s="165" t="s">
        <v>64</v>
      </c>
      <c r="B20" s="135"/>
      <c r="C20" s="135"/>
      <c r="D20" s="135"/>
      <c r="E20" s="166"/>
    </row>
    <row r="21" spans="1:6" x14ac:dyDescent="0.2">
      <c r="A21" s="33" t="s">
        <v>49</v>
      </c>
      <c r="E21" s="80"/>
    </row>
    <row r="22" spans="1:6" x14ac:dyDescent="0.2">
      <c r="A22" s="33" t="s">
        <v>50</v>
      </c>
      <c r="B22" s="34"/>
      <c r="C22" s="18"/>
      <c r="D22" s="18"/>
      <c r="E22" s="48"/>
      <c r="F22" s="18"/>
    </row>
    <row r="23" spans="1:6" ht="12.75" customHeight="1" x14ac:dyDescent="0.2">
      <c r="A23" s="163" t="s">
        <v>44</v>
      </c>
      <c r="B23" s="164"/>
      <c r="C23" s="91"/>
      <c r="D23" s="91"/>
      <c r="E23" s="60"/>
      <c r="F23" s="91"/>
    </row>
    <row r="24" spans="1:6" x14ac:dyDescent="0.2">
      <c r="A24" s="92"/>
      <c r="B24" s="82"/>
      <c r="C24" s="82"/>
      <c r="D24" s="82"/>
      <c r="E24" s="93"/>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D10" sqref="D10"/>
    </sheetView>
  </sheetViews>
  <sheetFormatPr defaultColWidth="9.140625" defaultRowHeight="12.75" x14ac:dyDescent="0.2"/>
  <cols>
    <col min="1" max="2" width="23.5703125" style="8" customWidth="1"/>
    <col min="3" max="5" width="27.5703125" style="8" customWidth="1"/>
    <col min="6" max="16384" width="9.140625" style="94"/>
  </cols>
  <sheetData>
    <row r="1" spans="1:5" ht="36" customHeight="1" x14ac:dyDescent="0.2">
      <c r="A1" s="150" t="s">
        <v>26</v>
      </c>
      <c r="B1" s="150"/>
      <c r="C1" s="150"/>
      <c r="D1" s="150"/>
      <c r="E1" s="150"/>
    </row>
    <row r="2" spans="1:5" ht="36" customHeight="1" x14ac:dyDescent="0.2">
      <c r="A2" s="9" t="s">
        <v>8</v>
      </c>
      <c r="B2" s="138" t="str">
        <f>Travel!B2</f>
        <v>Arts Council of New Zealand Toi Aotearoa (Creative New Zealand)</v>
      </c>
      <c r="C2" s="138"/>
      <c r="D2" s="138"/>
      <c r="E2" s="138"/>
    </row>
    <row r="3" spans="1:5" ht="36" customHeight="1" x14ac:dyDescent="0.2">
      <c r="A3" s="9" t="s">
        <v>9</v>
      </c>
      <c r="B3" s="139" t="str">
        <f>Travel!B3</f>
        <v>Stephen Wainwright</v>
      </c>
      <c r="C3" s="139"/>
      <c r="D3" s="139"/>
      <c r="E3" s="139"/>
    </row>
    <row r="4" spans="1:5" ht="36" customHeight="1" x14ac:dyDescent="0.2">
      <c r="A4" s="9" t="s">
        <v>3</v>
      </c>
      <c r="B4" s="139" t="str">
        <f>Travel!B4</f>
        <v>1 July 2016 to 30 June 2017</v>
      </c>
      <c r="C4" s="139"/>
      <c r="D4" s="139"/>
      <c r="E4" s="139"/>
    </row>
    <row r="5" spans="1:5" ht="36" customHeight="1" x14ac:dyDescent="0.2">
      <c r="A5" s="140" t="s">
        <v>52</v>
      </c>
      <c r="B5" s="177"/>
      <c r="C5" s="156"/>
      <c r="D5" s="156"/>
      <c r="E5" s="157"/>
    </row>
    <row r="6" spans="1:5" ht="36" customHeight="1" x14ac:dyDescent="0.2">
      <c r="A6" s="174" t="s">
        <v>51</v>
      </c>
      <c r="B6" s="175"/>
      <c r="C6" s="175"/>
      <c r="D6" s="175"/>
      <c r="E6" s="176"/>
    </row>
    <row r="7" spans="1:5" ht="36" customHeight="1" x14ac:dyDescent="0.25">
      <c r="A7" s="172" t="s">
        <v>6</v>
      </c>
      <c r="B7" s="173"/>
      <c r="C7" s="42"/>
      <c r="D7" s="42"/>
      <c r="E7" s="43"/>
    </row>
    <row r="8" spans="1:5" ht="25.5" x14ac:dyDescent="0.2">
      <c r="A8" s="44" t="s">
        <v>0</v>
      </c>
      <c r="B8" s="45" t="s">
        <v>266</v>
      </c>
      <c r="C8" s="45" t="s">
        <v>35</v>
      </c>
      <c r="D8" s="45" t="s">
        <v>30</v>
      </c>
      <c r="E8" s="46" t="s">
        <v>2</v>
      </c>
    </row>
    <row r="9" spans="1:5" x14ac:dyDescent="0.2">
      <c r="A9" s="47"/>
      <c r="B9" s="18"/>
      <c r="C9" s="18"/>
      <c r="D9" s="18"/>
      <c r="E9" s="48"/>
    </row>
    <row r="10" spans="1:5" x14ac:dyDescent="0.2">
      <c r="A10" s="47"/>
      <c r="C10" s="1" t="s">
        <v>92</v>
      </c>
      <c r="D10" s="18"/>
      <c r="E10" s="48"/>
    </row>
    <row r="11" spans="1:5" x14ac:dyDescent="0.2">
      <c r="A11" s="47"/>
      <c r="B11" s="18"/>
      <c r="C11" s="18"/>
      <c r="D11" s="18"/>
      <c r="E11" s="48"/>
    </row>
    <row r="12" spans="1:5" x14ac:dyDescent="0.2">
      <c r="A12" s="47"/>
      <c r="B12" s="18"/>
      <c r="C12" s="18"/>
      <c r="D12" s="18"/>
      <c r="E12" s="48"/>
    </row>
    <row r="13" spans="1:5" ht="14.1" customHeight="1" x14ac:dyDescent="0.2">
      <c r="A13" s="95" t="s">
        <v>14</v>
      </c>
      <c r="B13" s="96">
        <f>SUM(B9:B12)</f>
        <v>0</v>
      </c>
      <c r="C13" s="97"/>
      <c r="D13" s="98"/>
      <c r="E13" s="99"/>
    </row>
    <row r="14" spans="1:5" ht="14.1" customHeight="1" x14ac:dyDescent="0.2">
      <c r="A14" s="100"/>
      <c r="B14" s="96"/>
      <c r="C14" s="97"/>
      <c r="D14" s="98"/>
      <c r="E14" s="101"/>
    </row>
    <row r="15" spans="1:5" ht="14.1" customHeight="1" x14ac:dyDescent="0.2">
      <c r="A15" s="102"/>
      <c r="B15" s="31"/>
      <c r="C15" s="31"/>
      <c r="D15" s="31"/>
      <c r="E15" s="103"/>
    </row>
    <row r="16" spans="1:5" x14ac:dyDescent="0.2">
      <c r="A16" s="79" t="s">
        <v>27</v>
      </c>
      <c r="B16" s="18"/>
      <c r="C16" s="18"/>
      <c r="D16" s="18"/>
      <c r="E16" s="48"/>
    </row>
    <row r="17" spans="1:6" x14ac:dyDescent="0.2">
      <c r="A17" s="165" t="s">
        <v>57</v>
      </c>
      <c r="B17" s="135"/>
      <c r="C17" s="135"/>
      <c r="D17" s="18"/>
      <c r="E17" s="48"/>
    </row>
    <row r="18" spans="1:6" ht="14.1" customHeight="1" x14ac:dyDescent="0.2">
      <c r="A18" s="104" t="s">
        <v>22</v>
      </c>
      <c r="B18" s="105"/>
      <c r="C18" s="18"/>
      <c r="D18" s="18"/>
      <c r="E18" s="48"/>
    </row>
    <row r="19" spans="1:6" x14ac:dyDescent="0.2">
      <c r="A19" s="33" t="s">
        <v>33</v>
      </c>
      <c r="B19" s="34"/>
      <c r="C19" s="18"/>
      <c r="D19" s="18"/>
      <c r="E19" s="48"/>
    </row>
    <row r="20" spans="1:6" ht="12.6" customHeight="1" x14ac:dyDescent="0.2">
      <c r="A20" s="160" t="s">
        <v>29</v>
      </c>
      <c r="B20" s="161"/>
      <c r="C20" s="161"/>
      <c r="D20" s="161"/>
      <c r="E20" s="162"/>
      <c r="F20" s="38"/>
    </row>
    <row r="21" spans="1:6" x14ac:dyDescent="0.2">
      <c r="A21" s="33" t="s">
        <v>53</v>
      </c>
      <c r="B21" s="34"/>
      <c r="C21" s="18"/>
      <c r="D21" s="18"/>
      <c r="E21" s="48"/>
      <c r="F21" s="18"/>
    </row>
    <row r="22" spans="1:6" ht="12.75" customHeight="1" x14ac:dyDescent="0.2">
      <c r="A22" s="163" t="s">
        <v>44</v>
      </c>
      <c r="B22" s="164"/>
      <c r="C22" s="91"/>
      <c r="D22" s="91"/>
      <c r="E22" s="60"/>
      <c r="F22" s="91"/>
    </row>
    <row r="23" spans="1:6" x14ac:dyDescent="0.2">
      <c r="A23" s="106"/>
      <c r="B23" s="107"/>
      <c r="C23" s="108"/>
      <c r="D23" s="108"/>
      <c r="E23" s="109"/>
      <c r="F23" s="38"/>
    </row>
    <row r="24" spans="1:6" x14ac:dyDescent="0.2">
      <c r="A24" s="47"/>
      <c r="B24" s="18"/>
      <c r="C24" s="18"/>
      <c r="D24" s="18"/>
      <c r="E24" s="18"/>
      <c r="F24" s="38"/>
    </row>
    <row r="25" spans="1:6" x14ac:dyDescent="0.2">
      <c r="A25" s="47"/>
      <c r="B25" s="18"/>
      <c r="C25" s="18"/>
      <c r="D25" s="18"/>
      <c r="E25" s="18"/>
      <c r="F25" s="38"/>
    </row>
    <row r="26" spans="1:6" x14ac:dyDescent="0.2">
      <c r="A26" s="47"/>
      <c r="B26" s="18"/>
      <c r="C26" s="18"/>
      <c r="D26" s="18"/>
      <c r="E26" s="18"/>
      <c r="F26" s="38"/>
    </row>
    <row r="27" spans="1:6" x14ac:dyDescent="0.2">
      <c r="A27" s="47"/>
      <c r="B27" s="18"/>
      <c r="C27" s="18"/>
      <c r="D27" s="18"/>
      <c r="E27" s="18"/>
      <c r="F27" s="38"/>
    </row>
    <row r="28" spans="1:6" x14ac:dyDescent="0.2">
      <c r="A28" s="18"/>
      <c r="B28" s="18"/>
      <c r="C28" s="18"/>
      <c r="D28" s="18"/>
      <c r="E28" s="18"/>
    </row>
    <row r="29" spans="1:6" x14ac:dyDescent="0.2">
      <c r="A29" s="18"/>
      <c r="B29" s="18"/>
      <c r="C29" s="18"/>
      <c r="D29" s="18"/>
      <c r="E29" s="18"/>
    </row>
  </sheetData>
  <mergeCells count="10">
    <mergeCell ref="A22:B22"/>
    <mergeCell ref="A20:E20"/>
    <mergeCell ref="A1:E1"/>
    <mergeCell ref="A17:C17"/>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Snjezana Lipovac</cp:lastModifiedBy>
  <cp:lastPrinted>2017-06-12T01:23:02Z</cp:lastPrinted>
  <dcterms:created xsi:type="dcterms:W3CDTF">2010-10-17T20:59:02Z</dcterms:created>
  <dcterms:modified xsi:type="dcterms:W3CDTF">2017-07-14T04:52:03Z</dcterms:modified>
</cp:coreProperties>
</file>