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015" windowWidth="25230" windowHeight="6075" activeTab="1"/>
  </bookViews>
  <sheets>
    <sheet name="Guidance for agencies" sheetId="5" r:id="rId1"/>
    <sheet name="Travel" sheetId="1" r:id="rId2"/>
    <sheet name="Hospitality" sheetId="2" r:id="rId3"/>
    <sheet name="Gifts and Benefits" sheetId="4" r:id="rId4"/>
    <sheet name="All other  expenses" sheetId="3" r:id="rId5"/>
  </sheets>
  <definedNames>
    <definedName name="_ftn1" localSheetId="0">'Guidance for agencies'!#REF!</definedName>
    <definedName name="_ftnref1" localSheetId="0">'Guidance for agencies'!$A$28</definedName>
    <definedName name="_xlnm.Print_Area" localSheetId="4">'All other  expenses'!$A$1:$E$23</definedName>
    <definedName name="_xlnm.Print_Area" localSheetId="3">'Gifts and Benefits'!$A$1:$E$24</definedName>
    <definedName name="_xlnm.Print_Area" localSheetId="0">'Guidance for agencies'!$A$1:$A$43</definedName>
    <definedName name="_xlnm.Print_Area" localSheetId="2">Hospitality!$A$1:$F$63</definedName>
    <definedName name="_xlnm.Print_Area" localSheetId="1">Travel!$A$1:$D$232</definedName>
  </definedNames>
  <calcPr calcId="145621" calcOnSave="0"/>
</workbook>
</file>

<file path=xl/calcChain.xml><?xml version="1.0" encoding="utf-8"?>
<calcChain xmlns="http://schemas.openxmlformats.org/spreadsheetml/2006/main">
  <c r="B56" i="2" l="1"/>
  <c r="B27" i="1"/>
  <c r="B207" i="1"/>
  <c r="B20" i="1"/>
  <c r="B211" i="1"/>
  <c r="B204" i="1" l="1"/>
  <c r="B200" i="1"/>
  <c r="B192" i="1"/>
  <c r="B181" i="1"/>
  <c r="B177" i="1"/>
  <c r="B157" i="1"/>
  <c r="B168" i="1"/>
  <c r="B145" i="1"/>
  <c r="B144" i="1"/>
  <c r="B143" i="1"/>
  <c r="B19" i="1" l="1"/>
  <c r="B17" i="1"/>
  <c r="B13" i="1"/>
  <c r="B11" i="1"/>
  <c r="B9" i="1"/>
  <c r="B138" i="1"/>
  <c r="B128" i="1"/>
  <c r="B121" i="1"/>
  <c r="B111" i="1"/>
  <c r="B96" i="1"/>
  <c r="B92" i="1"/>
  <c r="B87" i="1"/>
  <c r="B79" i="1"/>
  <c r="B72" i="1"/>
  <c r="B103" i="1"/>
  <c r="B39" i="1"/>
  <c r="B48" i="1"/>
  <c r="B31" i="1"/>
  <c r="B215" i="1" l="1"/>
  <c r="B3" i="2" l="1"/>
  <c r="B13" i="3" l="1"/>
  <c r="D14" i="4"/>
  <c r="B4" i="3"/>
  <c r="B3" i="3"/>
  <c r="B2" i="3"/>
  <c r="B4" i="4"/>
  <c r="B3" i="4"/>
  <c r="B2" i="4"/>
  <c r="B4" i="2"/>
  <c r="B2" i="2"/>
  <c r="B223" i="1"/>
  <c r="B224" i="1" l="1"/>
</calcChain>
</file>

<file path=xl/sharedStrings.xml><?xml version="1.0" encoding="utf-8"?>
<sst xmlns="http://schemas.openxmlformats.org/spreadsheetml/2006/main" count="924" uniqueCount="352">
  <si>
    <t>Date</t>
  </si>
  <si>
    <t>Location/s</t>
  </si>
  <si>
    <t>Location</t>
  </si>
  <si>
    <t>Disclosure period</t>
  </si>
  <si>
    <t>Sub total</t>
  </si>
  <si>
    <t xml:space="preserve">Purpose (eg, hosting delegation from China) </t>
  </si>
  <si>
    <t>All Other Expenses</t>
  </si>
  <si>
    <t>Total travel expenses</t>
  </si>
  <si>
    <t xml:space="preserve">Organisation Name </t>
  </si>
  <si>
    <t>Chief Executive</t>
  </si>
  <si>
    <t>International, domestic and local travel expenses</t>
  </si>
  <si>
    <t>Nature (eg taxi, parking, bus)</t>
  </si>
  <si>
    <t>Reason (eg building relationships, team building)</t>
  </si>
  <si>
    <t>Nature (what and for how many eg dinner for 5)</t>
  </si>
  <si>
    <t>Total other expenses</t>
  </si>
  <si>
    <t>How to present information</t>
  </si>
  <si>
    <t>Local Travel (within City, excluding travel to airport)</t>
  </si>
  <si>
    <t>DomesticTravel (within NZ, including travel to and from local airport)</t>
  </si>
  <si>
    <t>Nature (eg hotel, airfare, meals &amp; for how many people, other costs)</t>
  </si>
  <si>
    <t>Nature (eg hotel, airfares, taxis, meals &amp; for how many people, other costs)</t>
  </si>
  <si>
    <t>No. of items =</t>
  </si>
  <si>
    <t>Gifts  and hospitality</t>
  </si>
  <si>
    <t>** Include eg phone and data costs, subscriptions, membership fees, conference fees,  professional development costs, books and anything else</t>
  </si>
  <si>
    <t xml:space="preserve">Hospitality Offered to Third Parties </t>
  </si>
  <si>
    <t xml:space="preserve">Total  expenses </t>
  </si>
  <si>
    <t>Total gifts &amp; benefits</t>
  </si>
  <si>
    <t>Chief Executive Expense Disclosure</t>
  </si>
  <si>
    <t>Notes</t>
  </si>
  <si>
    <t>Date(s)</t>
  </si>
  <si>
    <t>*** e.g. subscription part of employment agreement, development as agreed with SSC</t>
  </si>
  <si>
    <t>Comment / explanation ***</t>
  </si>
  <si>
    <t xml:space="preserve">Notes </t>
  </si>
  <si>
    <t>* Headings on following tabs will pre populate with what you enter on this tab</t>
  </si>
  <si>
    <t>*** Delete what's inapplicable.  Be consistent - all GST exclusive or all GST inclusive</t>
  </si>
  <si>
    <t>Offered by 
(who made the offer?)</t>
  </si>
  <si>
    <t>Nature ***</t>
  </si>
  <si>
    <t>International Travel (including  travel within NZ at beginning and end of overseas trip)**</t>
  </si>
  <si>
    <t>** Group expenditure relating to each overseas trip</t>
  </si>
  <si>
    <t>** Delete what's inapplicable.  Be consistent - all GST exclusive or all GST inclusive</t>
  </si>
  <si>
    <t>Description ** (e.g. event tickets,  etc)</t>
  </si>
  <si>
    <t xml:space="preserve">CEs disclose the expenses, gifts &amp; hospitality they have expended or been offered using this SSC Excel workbook. </t>
  </si>
  <si>
    <t>When and how often are disclosures made?</t>
  </si>
  <si>
    <t>Note this tab can  / should be deleted prior to uploading onto the agency website</t>
  </si>
  <si>
    <t>Sub totals and totals will appear automatically once you put information in rows above.</t>
  </si>
  <si>
    <t>Mark clearly if there is no information to disclose.</t>
  </si>
  <si>
    <t>Hospitality</t>
  </si>
  <si>
    <t>Gifts and Benefits over $50 annual value**</t>
  </si>
  <si>
    <t>** All gifts, invitations to events and other hospitality, of $50 or more in total value per year, offered to the CE by people external to the organisation</t>
  </si>
  <si>
    <t>Estimated value (NZ$)
(exc GST / inc GST)***</t>
  </si>
  <si>
    <t>*** Mark clearly if cost include GST or not. Be consistent - all GST exclusive or all GST inclusive</t>
  </si>
  <si>
    <t>Estimated total value will appear automatically once you put information in rows above.</t>
  </si>
  <si>
    <t>All other expenditure incurred by the chief executive that is not travel, hospitality or gifts</t>
  </si>
  <si>
    <t>All Other Expenses**</t>
  </si>
  <si>
    <t>Total cost will appear automatically once you put information in rows above.</t>
  </si>
  <si>
    <t>All gifts, invitations to events and other hospitality, of $50 or more in total value per year, offered to the CE by people external to the organisation</t>
  </si>
  <si>
    <t xml:space="preserve">
All expenses incurred by CE during international, domestic and local travel. For international travel, group expenses relating to each trip.
</t>
  </si>
  <si>
    <t>Purpose</t>
  </si>
  <si>
    <t>* Headings on this tab will be pre populated with what you enter on the Travel tab</t>
  </si>
  <si>
    <t>Purpose of trip (eg attending XYZ conference for 3 days)****</t>
  </si>
  <si>
    <t>Purpose (eg visiting district office for two days...) ****</t>
  </si>
  <si>
    <t>Purpose (eg meeting with Minister) ****</t>
  </si>
  <si>
    <t>**** Please include sufficient information to explain the trip and its costs including destination and duration.</t>
  </si>
  <si>
    <t>All hospitality expenses provided by the CE in the context of his/her job to anyone external to the Public Service or statutory Crown entities.</t>
  </si>
  <si>
    <t>Third parties include people and organisastions external to the public service or statutory Crown entities.</t>
  </si>
  <si>
    <t>Include items such as  invitations to functions and events, event tickets, gifts from overseas counterparts and commercial organisations (including that accepted by immediate family members).</t>
  </si>
  <si>
    <t>Comments</t>
  </si>
  <si>
    <t>A one-off offer of something worth $25 is not included, but if the offer is made more than once a year, it should be disclosed.</t>
  </si>
  <si>
    <t>The following is a summary from "Chief Executive Expense Disclosures: A Guide for Agency Staff".  Please read that in full first.</t>
  </si>
  <si>
    <t>The disclosures help CEs to demonstrate the values and behaviours expected of all public servants.</t>
  </si>
  <si>
    <t>The purpose of regular public disclosure of Chief Executive's (CE) expenses is to provide transparency and accountability for discretionary expenditure by CEs of Public Service departments and statutory Crown entities.</t>
  </si>
  <si>
    <t>They make transparent the standards of probity expected of the CEs and ensure their expenses are open to public scrutiny.</t>
  </si>
  <si>
    <t>This assists public understanding of, and confidence in, the purpose and appropriateness of expenditure.</t>
  </si>
  <si>
    <t>What is covered?</t>
  </si>
  <si>
    <t>All expenses for items experienced or used by CEs in perfroming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</si>
  <si>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</si>
  <si>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</si>
  <si>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</si>
  <si>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</si>
  <si>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</si>
  <si>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Disclosed Information</t>
  </si>
  <si>
    <t>This workbook includes a tab for each of the following categories</t>
  </si>
  <si>
    <t>In rare cases where the cost of a gift cannot be reasonably estimated or disclosing the estimated value might cause offence, its value can be described as "value unknown".</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</si>
  <si>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</si>
  <si>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Whether costs are GST exclusive or inclusive needs to be consistent. You have the option to use GST exclusive or inclusive as it may depend how you get your source information.</t>
  </si>
  <si>
    <t>The Disclosures webpage could be headed with a statement such as: “(This agency) is disclosing the Chief Executive’s expenses, gifts and hospitality as part of its commitment to transparency and accountability".</t>
  </si>
  <si>
    <t>The completed Excel workbooks are posted on agency websites and linked to www.data.govt.nz. See https://www.data.govt.nz/toolkit/how-do-i-add-or-update-our-chief-executive-expenses/</t>
  </si>
  <si>
    <t>Questions can be directed to ceexpenses@ssc.govt.nz. For help with publishing contact info@data.govt.nz.</t>
  </si>
  <si>
    <t>Disclosures cover the June 30 year and are expected to be published by July 31.</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</si>
  <si>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</si>
  <si>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Arts Council of New Zealand Toi Aotearoa (Creative New Zealand)</t>
  </si>
  <si>
    <t>Stephen Wainwright</t>
  </si>
  <si>
    <t>1 July 2016 to 30 June 2017</t>
  </si>
  <si>
    <t>no items to dislose in this area</t>
  </si>
  <si>
    <t>15-25 Oct 2016</t>
  </si>
  <si>
    <t>1 - 2 Feb 2017</t>
  </si>
  <si>
    <t>Accommodation in Malta - 6 nights</t>
  </si>
  <si>
    <t>Malta</t>
  </si>
  <si>
    <t>Frankfurt</t>
  </si>
  <si>
    <t>Sydney</t>
  </si>
  <si>
    <t>Taxi in Auckland</t>
  </si>
  <si>
    <t>Meeting at Te Papa Tongarewa</t>
  </si>
  <si>
    <t>Returning from Christchurch</t>
  </si>
  <si>
    <t xml:space="preserve">Attending Cultural Agency Chief Executive's (CACE) Meeting </t>
  </si>
  <si>
    <t>Travel cancelled</t>
  </si>
  <si>
    <t>Taxi to Wellington airport</t>
  </si>
  <si>
    <t>Returning home from trip to Christchurch</t>
  </si>
  <si>
    <t>Airport bus - Auckland airport to city centre</t>
  </si>
  <si>
    <t xml:space="preserve">Daily allowances - travel in Auckland </t>
  </si>
  <si>
    <t xml:space="preserve">Airport bus -  city centre to Auckland airport </t>
  </si>
  <si>
    <t>Taxi from Wellington airport</t>
  </si>
  <si>
    <t>FCm Travel: Airfare WLG/AKL return + booking fee</t>
  </si>
  <si>
    <t>Taxi from Auckland airport to ANZ Viaduct Events Centre</t>
  </si>
  <si>
    <t>Accommodation in Auckland</t>
  </si>
  <si>
    <t>Airport bus to Auckland airport</t>
  </si>
  <si>
    <t>FCm Travel: Airfare WLG/DUD return + booking fee</t>
  </si>
  <si>
    <t>Taxi in Dunedin - from airport to hotel</t>
  </si>
  <si>
    <t>Two nights accommodation in Dunedin</t>
  </si>
  <si>
    <t>Daily allowances - travel in Dunedin</t>
  </si>
  <si>
    <t>Taxi in Dunedin - from hotel to airport</t>
  </si>
  <si>
    <t>Bus to Wellington airport</t>
  </si>
  <si>
    <t>Daily allowances - travel in Auckland meals and accommodation (stayed privately)</t>
  </si>
  <si>
    <t>FCm Travel: Airfare ALK/GIS return + booking fee</t>
  </si>
  <si>
    <t>Accommodation in Gisborne</t>
  </si>
  <si>
    <t>Daily Allowance - in Gisborne</t>
  </si>
  <si>
    <t>Taxi in Gisborne</t>
  </si>
  <si>
    <t>Airport bus from Auckland airport</t>
  </si>
  <si>
    <t>Daily allowances - travel in Auckland</t>
  </si>
  <si>
    <t>Taxi in Wellington</t>
  </si>
  <si>
    <t>Taxi from Auckland airport to City Centre</t>
  </si>
  <si>
    <t>Daily allowances - in Auckland</t>
  </si>
  <si>
    <t>Taxi to Auckland airport</t>
  </si>
  <si>
    <t>Daily Allowance - in Auckland</t>
  </si>
  <si>
    <t>Daily Allowance - in Auckland (stayed privately)</t>
  </si>
  <si>
    <t>FCm Travel: Airfare WLG/ROT return + booking fee</t>
  </si>
  <si>
    <t>Daily Allowance - in Rotorua</t>
  </si>
  <si>
    <t>Bus from Wellington airport to city</t>
  </si>
  <si>
    <t>FCm Travel: Airfare WLG/AKL/CHC return + booking fee</t>
  </si>
  <si>
    <t>Taxi from Christchurch airport</t>
  </si>
  <si>
    <t>Bus from Wellington airport to office</t>
  </si>
  <si>
    <t>Taxi Shuttle - from Pataka Art + Museum, Porirua</t>
  </si>
  <si>
    <t>FCm Travel: Airfare WLG/CHC return + booking fee</t>
  </si>
  <si>
    <t>Wellington</t>
  </si>
  <si>
    <t>Auckland</t>
  </si>
  <si>
    <t>Dunedin</t>
  </si>
  <si>
    <t>Gisborne</t>
  </si>
  <si>
    <t>Rotorua</t>
  </si>
  <si>
    <t>Christchurch</t>
  </si>
  <si>
    <t>Porirua</t>
  </si>
  <si>
    <r>
      <rPr>
        <u/>
        <sz val="11"/>
        <rFont val="Calibri"/>
        <family val="2"/>
        <scheme val="minor"/>
      </rPr>
      <t>Travel</t>
    </r>
    <r>
      <rPr>
        <b/>
        <sz val="11"/>
        <rFont val="Calibri"/>
        <family val="2"/>
        <scheme val="minor"/>
      </rPr>
      <t xml:space="preserve"> - </t>
    </r>
    <r>
      <rPr>
        <sz val="11"/>
        <rFont val="Calibri"/>
        <family val="2"/>
        <scheme val="minor"/>
      </rPr>
      <t xml:space="preserve">All expenses incurred by CEs during international, national and local travel are disclosed.  Expenditure relating to each overseas trip is grouped, but the nature of the items of expenditure are disclosed separately, with individual lines for the likes of airfares, accommodation, meals, and taxis. </t>
    </r>
  </si>
  <si>
    <r>
      <rPr>
        <u/>
        <sz val="11"/>
        <rFont val="Calibri"/>
        <family val="2"/>
        <scheme val="minor"/>
      </rPr>
      <t>Hospitality</t>
    </r>
    <r>
      <rPr>
        <sz val="11"/>
        <rFont val="Calibri"/>
        <family val="2"/>
        <scheme val="minor"/>
      </rPr>
      <t xml:space="preserve">  - All work-related hospitality expenses provided by the CE to people external to Public Service departments and statutory Crown entities. </t>
    </r>
  </si>
  <si>
    <r>
      <rPr>
        <u/>
        <sz val="11"/>
        <rFont val="Calibri"/>
        <family val="2"/>
        <scheme val="minor"/>
      </rPr>
      <t>Gifts and benefits</t>
    </r>
    <r>
      <rPr>
        <sz val="11"/>
        <rFont val="Calibri"/>
        <family val="2"/>
        <scheme val="minor"/>
      </rPr>
      <t> - All gifts, invitations to events and other hospitality, of $50 or more in total value per year, accepted by the CE from people external to the organisation are disclosed.  A brief explanation of what the CE did with the gifts and benefits can be supplied. Declined gifts and benefits do not need to be disclosed.</t>
    </r>
  </si>
  <si>
    <r>
      <rPr>
        <u/>
        <sz val="11"/>
        <rFont val="Calibri"/>
        <family val="2"/>
        <scheme val="minor"/>
      </rPr>
      <t>All other expenses</t>
    </r>
    <r>
      <rPr>
        <sz val="11"/>
        <rFont val="Calibri"/>
        <family val="2"/>
        <scheme val="minor"/>
      </rPr>
      <t xml:space="preserve"> incurred by the CE that are not captured under the definition of travel, hospitality or gifts and benefits are disclosed in this section. This includes items such as cell phone and data costs, subscriptions, membership fees, conference fees, and professional development fees.</t>
    </r>
  </si>
  <si>
    <r>
      <rPr>
        <u/>
        <sz val="11"/>
        <rFont val="Calibri"/>
        <family val="2"/>
        <scheme val="minor"/>
      </rPr>
      <t>Provide information using this SSC Excel workbook</t>
    </r>
    <r>
      <rPr>
        <sz val="11"/>
        <rFont val="Calibri"/>
        <family val="2"/>
        <scheme val="minor"/>
      </rPr>
      <t xml:space="preserve">.  </t>
    </r>
  </si>
  <si>
    <r>
      <rPr>
        <u/>
        <sz val="11"/>
        <rFont val="Calibri"/>
        <family val="2"/>
        <scheme val="minor"/>
      </rPr>
      <t xml:space="preserve">Complete separate tables for each category </t>
    </r>
    <r>
      <rPr>
        <sz val="11"/>
        <rFont val="Calibri"/>
        <family val="2"/>
        <scheme val="minor"/>
      </rPr>
      <t>using the tabs provided in this Excel workbook: Travel, Hospitality, Gifts and Benefits, All other expenses.</t>
    </r>
  </si>
  <si>
    <r>
      <rPr>
        <u/>
        <sz val="11"/>
        <color theme="1"/>
        <rFont val="Calibri"/>
        <family val="2"/>
        <scheme val="minor"/>
      </rPr>
      <t xml:space="preserve">Complete all fields. </t>
    </r>
    <r>
      <rPr>
        <sz val="11"/>
        <color theme="1"/>
        <rFont val="Calibri"/>
        <family val="2"/>
        <scheme val="minor"/>
      </rPr>
      <t xml:space="preserve"> The header (organisation name, CE name and reporting period) will pre-populate if you enter it on first tab.</t>
    </r>
  </si>
  <si>
    <r>
      <t>Mark clearly if no information to disclose - where t</t>
    </r>
    <r>
      <rPr>
        <sz val="11"/>
        <color theme="1"/>
        <rFont val="Calibri"/>
        <family val="2"/>
        <scheme val="minor"/>
      </rPr>
      <t>here is no information to disclose, record this clearly on the spreadsheet with a suitable description such as “no travel expenses to disclose for this period”; “no gifts received” or “no hospitality provided”. Please do not leave the page blank.</t>
    </r>
  </si>
  <si>
    <r>
      <rPr>
        <u/>
        <sz val="11"/>
        <rFont val="Calibri"/>
        <family val="2"/>
        <scheme val="minor"/>
      </rPr>
      <t>Ensure the disclosure is for the full reporting period</t>
    </r>
    <r>
      <rPr>
        <sz val="11"/>
        <rFont val="Calibri"/>
        <family val="2"/>
        <scheme val="minor"/>
      </rPr>
      <t>.  Include disclosures for Acting CEs.</t>
    </r>
  </si>
  <si>
    <r>
      <rPr>
        <u/>
        <sz val="11"/>
        <rFont val="Calibri"/>
        <family val="2"/>
        <scheme val="minor"/>
      </rPr>
      <t>Provide sufficient detail for each item in the spreadsheet</t>
    </r>
    <r>
      <rPr>
        <sz val="11"/>
        <rFont val="Calibri"/>
        <family val="2"/>
        <scheme val="minor"/>
      </rPr>
      <t xml:space="preserve">.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r>
  </si>
  <si>
    <r>
      <t xml:space="preserve">The sub totals and totals </t>
    </r>
    <r>
      <rPr>
        <sz val="11"/>
        <color theme="1"/>
        <rFont val="Calibri"/>
        <family val="2"/>
        <scheme val="minor"/>
      </rPr>
      <t>should appear automatically, once you add information to the rows above.  Insert more rows as you need.</t>
    </r>
  </si>
  <si>
    <r>
      <rPr>
        <u/>
        <sz val="11"/>
        <color theme="1"/>
        <rFont val="Calibri"/>
        <family val="2"/>
        <scheme val="minor"/>
      </rPr>
      <t>Uploading the workbook</t>
    </r>
    <r>
      <rPr>
        <sz val="11"/>
        <color theme="1"/>
        <rFont val="Calibri"/>
        <family val="2"/>
        <scheme val="minor"/>
      </rPr>
      <t xml:space="preserve"> - please ensure it is easy to find on your website.</t>
    </r>
  </si>
  <si>
    <r>
      <rPr>
        <sz val="11"/>
        <rFont val="Calibri"/>
        <family val="2"/>
        <scheme val="minor"/>
      </rPr>
      <t>If you have any questions, contact the team at</t>
    </r>
    <r>
      <rPr>
        <u/>
        <sz val="11"/>
        <color theme="10"/>
        <rFont val="Calibri"/>
        <family val="2"/>
        <scheme val="minor"/>
      </rPr>
      <t xml:space="preserve"> ceexpenses@ssc.govt.nz</t>
    </r>
  </si>
  <si>
    <r>
      <rPr>
        <u/>
        <sz val="10"/>
        <rFont val="Calibri"/>
        <family val="2"/>
        <scheme val="minor"/>
      </rPr>
      <t>For help with publishing on data.govt contact</t>
    </r>
    <r>
      <rPr>
        <u/>
        <sz val="10"/>
        <color theme="10"/>
        <rFont val="Calibri"/>
        <family val="2"/>
        <scheme val="minor"/>
      </rPr>
      <t xml:space="preserve"> info@data.govt.nz.</t>
    </r>
  </si>
  <si>
    <t>Travel to Malta: IFACCA (International Federation of Arts Councils and Culture Agencies) World Summit in Valletta, Malta: 18-21 October and IFACCA Board Meeting (NOTE: Stephen Wainwright is the Chairman of the IFACCA Board)</t>
  </si>
  <si>
    <t>Accommodation overnight in Frankfurt on return from Malta (connecting flight Frankfurt - Houston)</t>
  </si>
  <si>
    <t>Meeting with Senior Management Team of Australia Council; meeting with Chief Executive IFACCA</t>
  </si>
  <si>
    <t>Flights: Wellington - Sydney - Wellington</t>
  </si>
  <si>
    <t>Trip to Auckland 6-7 July</t>
  </si>
  <si>
    <r>
      <t xml:space="preserve">Trip to Auckland 6-7 July: meetings with staff and Senior Manager based in AKL;  all Staff meeting; attended performance </t>
    </r>
    <r>
      <rPr>
        <i/>
        <sz val="10"/>
        <color indexed="8"/>
        <rFont val="Calibri"/>
        <family val="2"/>
        <scheme val="minor"/>
      </rPr>
      <t>The White Guitar</t>
    </r>
    <r>
      <rPr>
        <sz val="10"/>
        <color indexed="8"/>
        <rFont val="Calibri"/>
        <family val="2"/>
        <scheme val="minor"/>
      </rPr>
      <t xml:space="preserve"> with Chief Executive, ASB Foundation; judging 2016 NZ Event Awards (airfare paid by NZAEP)</t>
    </r>
  </si>
  <si>
    <t>Returning home from Auckland trip 6-7 July</t>
  </si>
  <si>
    <t>Trip to Auckland 21-22 July: Diversity Hui; meetings with stakeholders; attending ATC production</t>
  </si>
  <si>
    <t>Trip to Auckland 21-22 July</t>
  </si>
  <si>
    <t>Returning home from Auckland trip 21-22 July</t>
  </si>
  <si>
    <t>Trip to Dunedin 24-26 July</t>
  </si>
  <si>
    <t>Trip to Dunedin 24-26 July: to attend the Local Government New Zealand (LGNZ) Conference</t>
  </si>
  <si>
    <t>Trip to Auckland 1-5 August: working from Auckland office; meetings with staff and stakeholders; book launch event; all staff meeting; meeting with Auckland Regional Amenities Funding Board</t>
  </si>
  <si>
    <t>Trip to Auckland 1-5 August</t>
  </si>
  <si>
    <t>Travel to Gisborne to attend Tangi of former Te Waka Toi board member Ngapo Wehi</t>
  </si>
  <si>
    <t>Returning from Gisborne to Auckland</t>
  </si>
  <si>
    <t>Taxi from Wellington airport to office</t>
  </si>
  <si>
    <t>Attend meeting at Ministry for Culture and Heritage offices</t>
  </si>
  <si>
    <t>Returning home from Dunedin trip 24-26 July</t>
  </si>
  <si>
    <t>Returning home from Auckland trip 1-5 August</t>
  </si>
  <si>
    <t>Trip to Auckland 18-19 August</t>
  </si>
  <si>
    <t>Trip to Auckland 18-19 August: Silo Theatre production; staff and stakeholder meetings</t>
  </si>
  <si>
    <t>Returning home from Auckland trip 18-19 August</t>
  </si>
  <si>
    <t>Trip to Auckland 24-25 August: attending opening night production of New Zealand Dance Company and function; Auckland Council's Arts and Culture Investors Forum</t>
  </si>
  <si>
    <t>Trip to Auckland 24-25 August</t>
  </si>
  <si>
    <t>Returning home from Auckland trip 24-25 August</t>
  </si>
  <si>
    <t>Trip to Auckland 31 August - 1 September</t>
  </si>
  <si>
    <t>Trip to Auckland 31 August - 1 September: ART Awards 2016; Tour of Waterfront Theatre; working from Auckland office</t>
  </si>
  <si>
    <t>Returning home from Auckland trip 31 Aug - 1 Sep</t>
  </si>
  <si>
    <t>Trip to Rotorua 9-11 September: Te Waka Toi Awards 2016</t>
  </si>
  <si>
    <t>Trip to Rotorua 9-11 September</t>
  </si>
  <si>
    <t>Trip to Auckland 13-14 September</t>
  </si>
  <si>
    <t>Trip to Auckland 13-14 September: attend Arts Council all day meeting; other meetings; Silo production</t>
  </si>
  <si>
    <t>Daily Allowances - in Auckland (stayed privately)</t>
  </si>
  <si>
    <t>Daily Allowances - in Auckland</t>
  </si>
  <si>
    <t>Returning home from Auckland trip 13-14 September</t>
  </si>
  <si>
    <t xml:space="preserve">Trip to Auckland 21-23 September: official opening of ASB Waterfront Theatre; staff and stakeholder meetings </t>
  </si>
  <si>
    <t>Trip to Auckland 21-23 September</t>
  </si>
  <si>
    <t>Returning home from Auckland trip 21-23 September</t>
  </si>
  <si>
    <t>Trip to Auckland and Christchurh 5-7 October: meetings in Auckland office; Manawa Ora Opening Night; meetings in ChCh - CE Court Theatre; Director of The Christchurch Writers’ Festival;  Ōtākaro Limited staff; CE Rata Foundation</t>
  </si>
  <si>
    <t>Trip to Auckland and Christchurh 5-7 October</t>
  </si>
  <si>
    <t>Daily Allowance - in Christchurch</t>
  </si>
  <si>
    <t>Trip to Auckland 12-15 October: Gala opening at ATC of Billy Elliot The Musical; working from Auckland office;  Tempo Dance Festival production; Māori Committee meeting; Best Design Awards event</t>
  </si>
  <si>
    <t>Trip to Auckland 12-15 October</t>
  </si>
  <si>
    <t>Accommodation in Auckland - 3 nights</t>
  </si>
  <si>
    <t>Trip to Auckland 29 November - 1 December</t>
  </si>
  <si>
    <t>Trip to Auckland 29 November - 1 December: Silo Theatre season launch event; Silo Theatre production; meetings with Arts Council Chairman; Councillor Alf Filipaina, Auckland Council; staff and stakeholder meetings</t>
  </si>
  <si>
    <t>Attending dinner with Māori Committee and staff as part of Creative NZ's First Nations Curators Exchange</t>
  </si>
  <si>
    <t>Petrol</t>
  </si>
  <si>
    <t>Lunch meeting with Wellington City Council management</t>
  </si>
  <si>
    <t>Trip to Christchurch 19-22 December</t>
  </si>
  <si>
    <t>Daily Allowance - in Christchurch (stayed privately)</t>
  </si>
  <si>
    <t>Flights: Wellington-Auckland-Houston-Frankfurt-Malta - return (premium economy)</t>
  </si>
  <si>
    <t xml:space="preserve">Daily allowance for meals AU$60 </t>
  </si>
  <si>
    <t>Accommodation in Syndey</t>
  </si>
  <si>
    <t>Buenos Aires</t>
  </si>
  <si>
    <t>Travel to Buenos Aires: IFACCA (International Federation of Arts Councils and Culture Agencies) Board meeting (NOTE: Stephen Wainwright is the Chairman of the IFACCA Board)</t>
  </si>
  <si>
    <t>Flights: Wellington-Auckland-Buenos Aires return (premium economy)</t>
  </si>
  <si>
    <t>Train in Sydney</t>
  </si>
  <si>
    <t>Daily Allowance for meals not provided (EUR 325): breakfast $20, lunch $15, dinner $35, incidentals $10</t>
  </si>
  <si>
    <t>Accommodation in Buenos Aires - 5 nights</t>
  </si>
  <si>
    <t>22-23 Jun 2017</t>
  </si>
  <si>
    <t>FCm Travel: Airfare WLG/HLZ return + booking fee</t>
  </si>
  <si>
    <t>Hamilton</t>
  </si>
  <si>
    <t>Car rental in Hamilton</t>
  </si>
  <si>
    <t>FCm Travel: Airfare WLG/AKL/NPE return + booking fee</t>
  </si>
  <si>
    <t>Napier</t>
  </si>
  <si>
    <t>Accommodation in Napier (2 nights)</t>
  </si>
  <si>
    <t>Trip to Auckland 13-16 March</t>
  </si>
  <si>
    <t>Trip to Auckland and Napier 21-26 February</t>
  </si>
  <si>
    <t>Trip to Auckland and Napier 21-26 February: Maori Committee meeting and Arts Council meeting in Auckland on 21/22 February, attend Spirit House performance, meetings in Auckland, attend Black Grace performance;
attend Te Matatini in Napier 24-26 February</t>
  </si>
  <si>
    <t>Auckland/
Napier</t>
  </si>
  <si>
    <t>Trip to Napier 24-26 February - attend Te Matatini</t>
  </si>
  <si>
    <t>Daily allowance - in Napier</t>
  </si>
  <si>
    <t>Trip to Auckland 21-24 February</t>
  </si>
  <si>
    <t>Trip to Auckland 13-16 March: Museums directors meeting; PANNZ forum; meetings with Auckland City Council representatives and Arts Council member; Auckland Writers Festival patrons launch event; Auckland Theatre Company performance as part of the Auckland Festival; meetings with stakeholders and working from Auckland office</t>
  </si>
  <si>
    <t>Trip to Christchurch 19-22 December: meetings with various stakehoders from Christchurch City Council, the Court Theatre, CSO,  Christchurch Arts Festival, Christchurch Art Gallery, and Arts Council members based in Christchurch</t>
  </si>
  <si>
    <t xml:space="preserve">Bus from Christchurch airport to city </t>
  </si>
  <si>
    <t>Taxi to Wellington airport from office</t>
  </si>
  <si>
    <t>Airport bus -   Auckland airport to city centre</t>
  </si>
  <si>
    <t>Returning home from trip to Auckland</t>
  </si>
  <si>
    <t>Taxi from Wellington office to city (Oriental)</t>
  </si>
  <si>
    <t>Trip to Auckland 24-25 March</t>
  </si>
  <si>
    <t>Trip to Auckland 24-25 March: attending Auckland Festival events</t>
  </si>
  <si>
    <t>Meeting with NZ Book Council representative</t>
  </si>
  <si>
    <t>Daily Allowance for meals not provided (NZ$ 380 converted to ARS): breakfast $20, lunch $15, dinner $35, incidentals $10</t>
  </si>
  <si>
    <t>2-8 Apr 2017</t>
  </si>
  <si>
    <t>Daily allowance for meals AU$130</t>
  </si>
  <si>
    <t>Trip to Auckland 8-11 May</t>
  </si>
  <si>
    <t>FCm Travel: Airfare WLG/AKL return ticket change (using previously cancelled ticket)</t>
  </si>
  <si>
    <t>Trip to Christchurch and Auckland 29 May - 1 June</t>
  </si>
  <si>
    <t>Trip to Auckland 8-11 May: Arts &amp; Cultural Investors Forum, meeting with Auckland Theatre Company, SLT meeting in Auckland office, ASB Theatre - Performance, meetings with staff</t>
  </si>
  <si>
    <t>Daily allowance - in Christchurch and Auckland</t>
  </si>
  <si>
    <t>Returning home from trip to Auckland 8-11 May</t>
  </si>
  <si>
    <t>Returning home from trip to Buenos Aires</t>
  </si>
  <si>
    <t>Meal and accommodation allowance (stayed privately)</t>
  </si>
  <si>
    <t>Taxi in Christchurch for meetings</t>
  </si>
  <si>
    <t>Trip to Christchurch 29 - 31 May</t>
  </si>
  <si>
    <t>Trip to Christchurch 29 - 31 May: various meetings with Christchurch stakeholders - Art Centre, The Court Theatre</t>
  </si>
  <si>
    <t>Taxi from office to Wellington airport</t>
  </si>
  <si>
    <t>Taxi from Christchurch airport to City</t>
  </si>
  <si>
    <t>Cost ($)
(exc GST)***</t>
  </si>
  <si>
    <t>Cost (NZ$)
(exc GST)***</t>
  </si>
  <si>
    <t>Cost ($)
(exc GST)**</t>
  </si>
  <si>
    <t>Cost ($)****
(exc GST)</t>
  </si>
  <si>
    <t>Airport bus - from Wellington airport</t>
  </si>
  <si>
    <t>Airport bus - from city centre to Auckland airport</t>
  </si>
  <si>
    <t>Airport Bus - to Wellington airport</t>
  </si>
  <si>
    <t>Building relationship</t>
  </si>
  <si>
    <t>Coffee meeting with the new Arts Council member</t>
  </si>
  <si>
    <t xml:space="preserve">Welcome to Creative NZ </t>
  </si>
  <si>
    <t>Breakfast meeting with General Manager, Auckland Theatre Company</t>
  </si>
  <si>
    <t>Lunch meeting with Chief Executive, Arts Foundation</t>
  </si>
  <si>
    <t>Breakfast meeting with Chair, Wellington Regional Economic Development Agency (WREDA)</t>
  </si>
  <si>
    <t>Lunch meeting with Director, External Relations, Regional Amenities Facilities</t>
  </si>
  <si>
    <t>Lunch meeting with Kahukura/ Chief Executive, Taki Rua Productions and one CNZ staff member</t>
  </si>
  <si>
    <t>Lunch meeting with Arts Council Chairman</t>
  </si>
  <si>
    <t>Lunch for 2 people</t>
  </si>
  <si>
    <t>Lunch meeting with Department of Conservation representatives and one CNZ staff member to discuss joint initiative</t>
  </si>
  <si>
    <t>Lunch for 4 people</t>
  </si>
  <si>
    <t>Coffe for 2 people</t>
  </si>
  <si>
    <t>Breakfast for 2 people</t>
  </si>
  <si>
    <t>Lunch for 3 people</t>
  </si>
  <si>
    <t>Coffee meeting with Chief Executive, Arts Access Aotearoa</t>
  </si>
  <si>
    <t>Coffee meeting with candidate for Māori Engagement Principal Advisor role</t>
  </si>
  <si>
    <t>Lunch meeting - CNZ; Te Matatini; Te Papa (Māori engagement)</t>
  </si>
  <si>
    <t>Lunch meeting with Director of the WORD Christchurch Writers &amp; Readers Festival</t>
  </si>
  <si>
    <t>Coffee meeting with Arts Council member</t>
  </si>
  <si>
    <t>Lunch meeting with Auckland Theatre Company representative</t>
  </si>
  <si>
    <t>Coffee meeting with the Arts Council Chairman (pre-Arts Council meeting)</t>
  </si>
  <si>
    <t>Lunch meeting with Chief Executive, Te Matatini</t>
  </si>
  <si>
    <t>Lunch meeting with Senior Manager, Planning, Performance and Stakeholder Relatuions, Arts Council member and Development Manager, Performing Arts Precinct, Christchurch City Council</t>
  </si>
  <si>
    <t>Breakfast meeting with Chief Executive, Court Theatre</t>
  </si>
  <si>
    <t>Breakfast meeting with Director, City Gallery Wellington</t>
  </si>
  <si>
    <t>Coffee meeting with Chief Executive, Footnote Dance Company</t>
  </si>
  <si>
    <t>Dinner for 2 people</t>
  </si>
  <si>
    <t>Dinner meeting with Arts Council Chairman, pre show - attending Silo Theatre production</t>
  </si>
  <si>
    <t>Breakfast meeting with Manager – Māori Engagement &amp; Partnerships (CNZ); Arts Council/Māori Committee member and Chief Executive and Kaihautū (Te Papa Tongarewa)</t>
  </si>
  <si>
    <t>Breakfast for 4 people</t>
  </si>
  <si>
    <t>Team building</t>
  </si>
  <si>
    <t>Work dinner with Pouarahi Toi Tikanga Maori (CNZ)</t>
  </si>
  <si>
    <t>Trip to Christchurch 19-22 December - Lunch with Christchurch based staff member</t>
  </si>
  <si>
    <t>Trip to Christchurch 19-22 December - Breakfast Meeting with CSO Chair</t>
  </si>
  <si>
    <t>Trip to Auckland 21-24 February - Lunch meeting with Tautai representative</t>
  </si>
  <si>
    <t>Lunch meeting with Arts Council member</t>
  </si>
  <si>
    <t>Lunch meeting with NZ Book Council representative</t>
  </si>
  <si>
    <t xml:space="preserve">Trip to Auckland 8-11 May - Lunch meeting with Senior Manager, Planning, Performance and Stakeholder Relations </t>
  </si>
  <si>
    <t>Trip to Christchurch 29 - 31 May - Coffee meeting V Buck CCC with Chairman of the Arts Council</t>
  </si>
  <si>
    <t>Coffee for 3 people</t>
  </si>
  <si>
    <t>Trip to Christchurch 29 - 31 May - Breakfast meeting with Chairman of the Arts Council</t>
  </si>
  <si>
    <t>Day trip to Hamilton 10 February 2017: Meeting with Trust Waikato and Orchestra Central</t>
  </si>
  <si>
    <t>Metro Directors group meeting</t>
  </si>
  <si>
    <t>Meeting with Organisation Learning</t>
  </si>
  <si>
    <t>One Thousand Ropes performance at Embassy Theatre</t>
  </si>
  <si>
    <t>Meeting with Arapata Hakiwai (Te Papa)</t>
  </si>
  <si>
    <t>Day trip to Auckland 12-13 April: Arts and culture investors forum</t>
  </si>
  <si>
    <t>Meeting with Wesley Community Action</t>
  </si>
  <si>
    <t>Attending Arts Access Awards</t>
  </si>
  <si>
    <t>Attending Cultural Agency CE meeting</t>
  </si>
  <si>
    <t>Breakfast meeting with City Gallery Wellington representative</t>
  </si>
  <si>
    <t>Attend meeting with Te Papa and Circa Theatre</t>
  </si>
  <si>
    <t>Coffee for 2 people</t>
  </si>
  <si>
    <t>Lunch meeting with CE Ministry for Culture and Heritage</t>
  </si>
  <si>
    <t>Coffee meeting with Chair Arts Council</t>
  </si>
  <si>
    <t>Lunch meeting General Manager, Orchestra Wellington</t>
  </si>
  <si>
    <t>Arts Council meeting preparation</t>
  </si>
  <si>
    <t>Breakfast for CE</t>
  </si>
  <si>
    <t>Breakfast meeting with Pacific Business Trust</t>
  </si>
  <si>
    <t xml:space="preserve">Auckland </t>
  </si>
  <si>
    <t>Lunch meeting with Auckland Arts Festival representative</t>
  </si>
  <si>
    <t>Lunch meeting with General Manager, Orchestra Wellington</t>
  </si>
  <si>
    <t>Lunch meeting with General Manager, Auckland Theatre Company</t>
  </si>
  <si>
    <t>Lunch meeting with Director, Festival of Colour</t>
  </si>
  <si>
    <t>Lunch meeting with Director External Relations, Regional Facilities Auckland Ltd</t>
  </si>
  <si>
    <t>Trip to Christchurch 29 - 31 May - Lunch meeting with Executive Chair, Arts Management Limited</t>
  </si>
  <si>
    <t>Hotel accommodation for 2 nights</t>
  </si>
  <si>
    <t>Hotel accommodation for 1 night</t>
  </si>
  <si>
    <t>Trip to Auckland 1-2 June</t>
  </si>
  <si>
    <t>Travel to Sydney to interview candidates for IFACCA Director position (NOTE: Stephen Wainwright is the Chairman of the IFACCA Board)</t>
  </si>
  <si>
    <t>Accommodation in Sydney - 1 night</t>
  </si>
  <si>
    <t>Trip to Auckland 6-8 June</t>
  </si>
  <si>
    <t>Trip to Auckland 6-8 June: Nui Te Korero Conference in Auckland</t>
  </si>
  <si>
    <t>Airport bus - from Auckland airport to city centre</t>
  </si>
  <si>
    <t>Trip to Auckland 1-2 June: Attend Silo Theatre 20th birthday gala; work in Auckland office</t>
  </si>
  <si>
    <t>Café meeting meeting with Tempo Dance Company</t>
  </si>
  <si>
    <t>Café meeting meeting with New Zealand Festival</t>
  </si>
  <si>
    <t>Trip to Auckland 26-28 June</t>
  </si>
  <si>
    <t>Trip to Auckland 26-28 June: Maori Committee meeting and Arts Council meeting in Auckland on 27/28 June; working from Auckland office</t>
  </si>
  <si>
    <t>Meal allowance for 2 days in Auckland</t>
  </si>
  <si>
    <t>Cafe Melba pre Nui Te Korero conference breakfast meeting 
(4 people)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</si>
</sst>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quot;$&quot;#,##0.00"/>
    <numFmt numFmtId="165" formatCode="#,##0.00_ ;\-#,##0.00\ "/>
  </numFmts>
  <fonts count="31" x14ac:knownFonts="1">
    <font>
      <sz val="10"/>
      <color theme="1"/>
      <name val="Arial"/>
      <family val="2"/>
    </font>
    <font>
      <sz val="11"/>
      <color theme="1"/>
      <name val="Calibri"/>
      <family val="2"/>
      <scheme val="minor"/>
    </font>
    <font>
      <sz val="11"/>
      <color theme="1"/>
      <name val="Calibri"/>
      <family val="2"/>
      <scheme val="minor"/>
    </font>
    <font>
      <u/>
      <sz val="10"/>
      <color theme="10"/>
      <name val="Arial"/>
      <family val="2"/>
    </font>
    <font>
      <sz val="10"/>
      <color theme="1"/>
      <name val="Arial"/>
      <family val="2"/>
    </font>
    <font>
      <b/>
      <sz val="11"/>
      <color theme="1"/>
      <name val="Calibri"/>
      <family val="2"/>
      <scheme val="minor"/>
    </font>
    <font>
      <sz val="10"/>
      <name val="Calibri"/>
      <family val="2"/>
      <scheme val="minor"/>
    </font>
    <font>
      <sz val="10"/>
      <color theme="1"/>
      <name val="Calibri"/>
      <family val="2"/>
      <scheme val="minor"/>
    </font>
    <font>
      <sz val="10"/>
      <color indexed="8"/>
      <name val="Calibri"/>
      <family val="2"/>
      <scheme val="minor"/>
    </font>
    <font>
      <b/>
      <sz val="16"/>
      <color theme="1"/>
      <name val="Calibri"/>
      <family val="2"/>
      <scheme val="minor"/>
    </font>
    <font>
      <b/>
      <sz val="14"/>
      <color indexed="8"/>
      <name val="Calibri"/>
      <family val="2"/>
      <scheme val="minor"/>
    </font>
    <font>
      <sz val="14"/>
      <color theme="1"/>
      <name val="Calibri"/>
      <family val="2"/>
      <scheme val="minor"/>
    </font>
    <font>
      <sz val="14"/>
      <color indexed="8"/>
      <name val="Calibri"/>
      <family val="2"/>
      <scheme val="minor"/>
    </font>
    <font>
      <b/>
      <sz val="16"/>
      <color indexed="8"/>
      <name val="Calibri"/>
      <family val="2"/>
      <scheme val="minor"/>
    </font>
    <font>
      <sz val="16"/>
      <color theme="1"/>
      <name val="Calibri"/>
      <family val="2"/>
      <scheme val="minor"/>
    </font>
    <font>
      <b/>
      <sz val="10"/>
      <color indexed="8"/>
      <name val="Calibri"/>
      <family val="2"/>
      <scheme val="minor"/>
    </font>
    <font>
      <i/>
      <sz val="10"/>
      <color indexed="8"/>
      <name val="Calibri"/>
      <family val="2"/>
      <scheme val="minor"/>
    </font>
    <font>
      <b/>
      <sz val="12"/>
      <color indexed="8"/>
      <name val="Calibri"/>
      <family val="2"/>
      <scheme val="minor"/>
    </font>
    <font>
      <b/>
      <i/>
      <sz val="12"/>
      <color indexed="8"/>
      <name val="Calibri"/>
      <family val="2"/>
      <scheme val="minor"/>
    </font>
    <font>
      <i/>
      <sz val="10"/>
      <color theme="1"/>
      <name val="Calibri"/>
      <family val="2"/>
      <scheme val="minor"/>
    </font>
    <font>
      <b/>
      <sz val="10"/>
      <color theme="1"/>
      <name val="Calibri"/>
      <family val="2"/>
      <scheme val="minor"/>
    </font>
    <font>
      <b/>
      <sz val="11"/>
      <color indexed="8"/>
      <name val="Calibri"/>
      <family val="2"/>
      <scheme val="minor"/>
    </font>
    <font>
      <b/>
      <sz val="11"/>
      <name val="Calibri"/>
      <family val="2"/>
      <scheme val="minor"/>
    </font>
    <font>
      <sz val="11"/>
      <name val="Calibri"/>
      <family val="2"/>
      <scheme val="minor"/>
    </font>
    <font>
      <u/>
      <sz val="11"/>
      <name val="Calibri"/>
      <family val="2"/>
      <scheme val="minor"/>
    </font>
    <font>
      <u/>
      <sz val="11"/>
      <color theme="1"/>
      <name val="Calibri"/>
      <family val="2"/>
      <scheme val="minor"/>
    </font>
    <font>
      <u/>
      <sz val="11"/>
      <color theme="10"/>
      <name val="Calibri"/>
      <family val="2"/>
      <scheme val="minor"/>
    </font>
    <font>
      <u/>
      <sz val="10"/>
      <color theme="10"/>
      <name val="Calibri"/>
      <family val="2"/>
      <scheme val="minor"/>
    </font>
    <font>
      <u/>
      <sz val="10"/>
      <name val="Calibri"/>
      <family val="2"/>
      <scheme val="minor"/>
    </font>
    <font>
      <b/>
      <i/>
      <sz val="10"/>
      <color theme="1"/>
      <name val="Calibri"/>
      <family val="2"/>
      <scheme val="minor"/>
    </font>
    <font>
      <i/>
      <sz val="12"/>
      <color theme="1"/>
      <name val="Calibri"/>
      <family val="2"/>
      <scheme val="minor"/>
    </font>
  </fonts>
  <fills count="10">
    <fill>
      <patternFill patternType="none"/>
    </fill>
    <fill>
      <patternFill patternType="gray125"/>
    </fill>
    <fill>
      <patternFill patternType="solid">
        <fgColor indexed="11"/>
        <bgColor indexed="64"/>
      </patternFill>
    </fill>
    <fill>
      <patternFill patternType="solid">
        <fgColor rgb="FFFFC000"/>
        <bgColor indexed="64"/>
      </patternFill>
    </fill>
    <fill>
      <patternFill patternType="solid">
        <fgColor rgb="FF99CCFF"/>
        <bgColor indexed="64"/>
      </patternFill>
    </fill>
    <fill>
      <patternFill patternType="solid">
        <fgColor rgb="FF00FF00"/>
        <bgColor indexed="64"/>
      </patternFill>
    </fill>
    <fill>
      <patternFill patternType="solid">
        <fgColor theme="9" tint="0.39994506668294322"/>
        <bgColor indexed="64"/>
      </patternFill>
    </fill>
    <fill>
      <patternFill patternType="solid">
        <fgColor theme="3" tint="0.79998168889431442"/>
        <bgColor indexed="64"/>
      </patternFill>
    </fill>
    <fill>
      <patternFill patternType="solid">
        <fgColor rgb="FF99FF99"/>
        <bgColor indexed="64"/>
      </patternFill>
    </fill>
    <fill>
      <patternFill patternType="solid">
        <fgColor rgb="FFFF0000"/>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xf numFmtId="43" fontId="4" fillId="0" borderId="0" applyFont="0" applyFill="0" applyBorder="0" applyAlignment="0" applyProtection="0"/>
  </cellStyleXfs>
  <cellXfs count="178">
    <xf numFmtId="0" fontId="0" fillId="0" borderId="0" xfId="0"/>
    <xf numFmtId="0" fontId="6" fillId="0" borderId="0" xfId="0" applyFont="1" applyFill="1" applyAlignment="1">
      <alignment wrapText="1"/>
    </xf>
    <xf numFmtId="15" fontId="6" fillId="0" borderId="0" xfId="0" applyNumberFormat="1" applyFont="1" applyAlignment="1">
      <alignment horizontal="right" vertical="top" wrapText="1"/>
    </xf>
    <xf numFmtId="4" fontId="7" fillId="0" borderId="0" xfId="2" applyNumberFormat="1" applyFont="1" applyFill="1" applyBorder="1" applyAlignment="1">
      <alignment vertical="top" wrapText="1"/>
    </xf>
    <xf numFmtId="0" fontId="8" fillId="0" borderId="0" xfId="0" applyFont="1" applyBorder="1" applyAlignment="1">
      <alignment vertical="top" wrapText="1"/>
    </xf>
    <xf numFmtId="15" fontId="6" fillId="0" borderId="0" xfId="0" applyNumberFormat="1" applyFont="1" applyAlignment="1">
      <alignment horizontal="left" vertical="top" wrapText="1"/>
    </xf>
    <xf numFmtId="0" fontId="7" fillId="0" borderId="0" xfId="0" applyFont="1" applyAlignment="1">
      <alignment vertical="top" wrapText="1"/>
    </xf>
    <xf numFmtId="15" fontId="6" fillId="0" borderId="0" xfId="0" applyNumberFormat="1" applyFont="1" applyAlignment="1">
      <alignment vertical="top" wrapText="1"/>
    </xf>
    <xf numFmtId="0" fontId="7" fillId="0" borderId="0" xfId="0" applyFont="1" applyAlignment="1">
      <alignment wrapText="1"/>
    </xf>
    <xf numFmtId="0" fontId="10" fillId="7" borderId="12" xfId="0" applyFont="1" applyFill="1" applyBorder="1" applyAlignment="1">
      <alignment vertical="center" wrapText="1" readingOrder="1"/>
    </xf>
    <xf numFmtId="0" fontId="15" fillId="0" borderId="0" xfId="0" applyFont="1" applyBorder="1" applyAlignment="1">
      <alignment wrapText="1"/>
    </xf>
    <xf numFmtId="0" fontId="18" fillId="0" borderId="0" xfId="0" applyFont="1" applyFill="1" applyBorder="1" applyAlignment="1">
      <alignment wrapText="1"/>
    </xf>
    <xf numFmtId="0" fontId="15" fillId="0" borderId="7" xfId="0" applyFont="1" applyBorder="1" applyAlignment="1">
      <alignment vertical="center" wrapText="1"/>
    </xf>
    <xf numFmtId="0" fontId="15" fillId="0" borderId="2" xfId="0" applyFont="1" applyBorder="1" applyAlignment="1">
      <alignment vertical="center" wrapText="1"/>
    </xf>
    <xf numFmtId="0" fontId="15" fillId="0" borderId="0" xfId="0" applyFont="1" applyBorder="1" applyAlignment="1">
      <alignment vertical="center" wrapText="1"/>
    </xf>
    <xf numFmtId="0" fontId="7" fillId="0" borderId="0" xfId="0" applyFont="1" applyBorder="1" applyAlignment="1">
      <alignment vertical="top" wrapText="1"/>
    </xf>
    <xf numFmtId="0" fontId="19" fillId="0" borderId="9" xfId="0" applyFont="1" applyBorder="1" applyAlignment="1">
      <alignment vertical="top" wrapText="1"/>
    </xf>
    <xf numFmtId="0" fontId="7" fillId="0" borderId="9" xfId="0" applyFont="1" applyBorder="1" applyAlignment="1">
      <alignment vertical="top" wrapText="1"/>
    </xf>
    <xf numFmtId="0" fontId="7" fillId="0" borderId="0" xfId="0" applyFont="1" applyBorder="1" applyAlignment="1">
      <alignment wrapText="1"/>
    </xf>
    <xf numFmtId="0" fontId="15" fillId="8" borderId="7" xfId="0" applyFont="1" applyFill="1" applyBorder="1" applyAlignment="1">
      <alignment vertical="center" wrapText="1"/>
    </xf>
    <xf numFmtId="164" fontId="15" fillId="8" borderId="2" xfId="0" applyNumberFormat="1" applyFont="1" applyFill="1" applyBorder="1" applyAlignment="1">
      <alignment vertical="center"/>
    </xf>
    <xf numFmtId="0" fontId="18" fillId="3" borderId="3" xfId="0" applyFont="1" applyFill="1" applyBorder="1" applyAlignment="1">
      <alignment wrapText="1"/>
    </xf>
    <xf numFmtId="15" fontId="7" fillId="0" borderId="9" xfId="0" applyNumberFormat="1" applyFont="1" applyBorder="1" applyAlignment="1">
      <alignment vertical="top" wrapText="1"/>
    </xf>
    <xf numFmtId="164" fontId="20" fillId="8" borderId="2" xfId="0" applyNumberFormat="1" applyFont="1" applyFill="1" applyBorder="1" applyAlignment="1">
      <alignment vertical="center" wrapText="1"/>
    </xf>
    <xf numFmtId="0" fontId="18" fillId="6" borderId="3" xfId="0" applyFont="1" applyFill="1" applyBorder="1" applyAlignment="1">
      <alignment wrapText="1"/>
    </xf>
    <xf numFmtId="0" fontId="7" fillId="0" borderId="0" xfId="0" applyFont="1" applyAlignment="1">
      <alignment vertical="center" wrapText="1"/>
    </xf>
    <xf numFmtId="0" fontId="21" fillId="5" borderId="7" xfId="0" applyFont="1" applyFill="1" applyBorder="1" applyAlignment="1">
      <alignment vertical="center" readingOrder="1"/>
    </xf>
    <xf numFmtId="164" fontId="15" fillId="5" borderId="2" xfId="0" applyNumberFormat="1" applyFont="1" applyFill="1" applyBorder="1" applyAlignment="1">
      <alignment vertical="center"/>
    </xf>
    <xf numFmtId="0" fontId="7" fillId="5" borderId="2" xfId="0" applyFont="1" applyFill="1" applyBorder="1" applyAlignment="1"/>
    <xf numFmtId="0" fontId="7" fillId="0" borderId="0" xfId="0" applyFont="1" applyFill="1" applyBorder="1" applyAlignment="1">
      <alignment wrapText="1"/>
    </xf>
    <xf numFmtId="0" fontId="15" fillId="0" borderId="3" xfId="0" applyFont="1" applyBorder="1" applyAlignment="1">
      <alignment wrapText="1"/>
    </xf>
    <xf numFmtId="0" fontId="7" fillId="0" borderId="3" xfId="0" applyFont="1" applyBorder="1" applyAlignment="1">
      <alignment wrapText="1"/>
    </xf>
    <xf numFmtId="0" fontId="20" fillId="0" borderId="0" xfId="0" applyFont="1" applyBorder="1" applyAlignment="1">
      <alignment wrapText="1"/>
    </xf>
    <xf numFmtId="0" fontId="7" fillId="0" borderId="9" xfId="0" applyFont="1" applyBorder="1" applyAlignment="1">
      <alignment vertical="top"/>
    </xf>
    <xf numFmtId="0" fontId="7" fillId="0" borderId="0" xfId="0" applyFont="1" applyBorder="1" applyAlignment="1"/>
    <xf numFmtId="0" fontId="7" fillId="0" borderId="0" xfId="0" applyFont="1" applyBorder="1" applyAlignment="1">
      <alignment vertical="top"/>
    </xf>
    <xf numFmtId="0" fontId="8" fillId="0" borderId="0" xfId="0" applyFont="1" applyFill="1" applyBorder="1" applyAlignment="1">
      <alignment vertical="top" wrapText="1"/>
    </xf>
    <xf numFmtId="0" fontId="7" fillId="0" borderId="0" xfId="0" applyFont="1" applyFill="1" applyAlignment="1">
      <alignment vertical="top" wrapText="1"/>
    </xf>
    <xf numFmtId="0" fontId="7" fillId="0" borderId="0" xfId="0" applyFont="1" applyBorder="1"/>
    <xf numFmtId="0" fontId="11" fillId="0" borderId="0" xfId="0" applyFont="1" applyBorder="1" applyAlignment="1">
      <alignment vertical="center" wrapText="1" readingOrder="1"/>
    </xf>
    <xf numFmtId="0" fontId="12" fillId="0" borderId="0" xfId="0" applyFont="1" applyBorder="1" applyAlignment="1">
      <alignment vertical="center" wrapText="1" readingOrder="1"/>
    </xf>
    <xf numFmtId="0" fontId="17" fillId="0" borderId="0" xfId="0" applyFont="1" applyFill="1" applyBorder="1" applyAlignment="1">
      <alignment wrapText="1"/>
    </xf>
    <xf numFmtId="0" fontId="17" fillId="4" borderId="3" xfId="0" applyFont="1" applyFill="1" applyBorder="1" applyAlignment="1">
      <alignment wrapText="1"/>
    </xf>
    <xf numFmtId="0" fontId="17" fillId="4" borderId="5" xfId="0" applyFont="1" applyFill="1" applyBorder="1" applyAlignment="1">
      <alignment wrapText="1"/>
    </xf>
    <xf numFmtId="0" fontId="15" fillId="0" borderId="7" xfId="0" applyFont="1" applyBorder="1" applyAlignment="1">
      <alignment wrapText="1"/>
    </xf>
    <xf numFmtId="0" fontId="15" fillId="0" borderId="2" xfId="0" applyFont="1" applyBorder="1" applyAlignment="1">
      <alignment wrapText="1"/>
    </xf>
    <xf numFmtId="0" fontId="15" fillId="0" borderId="8" xfId="0" applyFont="1" applyBorder="1" applyAlignment="1">
      <alignment wrapText="1"/>
    </xf>
    <xf numFmtId="0" fontId="7" fillId="0" borderId="9" xfId="0" applyFont="1" applyBorder="1" applyAlignment="1">
      <alignment wrapText="1"/>
    </xf>
    <xf numFmtId="0" fontId="7" fillId="0" borderId="6" xfId="0" applyFont="1" applyBorder="1" applyAlignment="1">
      <alignment wrapText="1"/>
    </xf>
    <xf numFmtId="0" fontId="7" fillId="0" borderId="0" xfId="0" applyFont="1" applyFill="1" applyBorder="1"/>
    <xf numFmtId="0" fontId="21" fillId="5" borderId="7" xfId="0" applyFont="1" applyFill="1" applyBorder="1" applyAlignment="1">
      <alignment vertical="center" wrapText="1" readingOrder="1"/>
    </xf>
    <xf numFmtId="164" fontId="21" fillId="5" borderId="2" xfId="0" applyNumberFormat="1" applyFont="1" applyFill="1" applyBorder="1" applyAlignment="1">
      <alignment vertical="center" wrapText="1" readingOrder="1"/>
    </xf>
    <xf numFmtId="0" fontId="7" fillId="5" borderId="3" xfId="0" applyFont="1" applyFill="1" applyBorder="1" applyAlignment="1"/>
    <xf numFmtId="0" fontId="7" fillId="5" borderId="3" xfId="0" applyFont="1" applyFill="1" applyBorder="1" applyAlignment="1">
      <alignment wrapText="1"/>
    </xf>
    <xf numFmtId="0" fontId="7" fillId="5" borderId="5" xfId="0" applyFont="1" applyFill="1" applyBorder="1" applyAlignment="1">
      <alignment wrapText="1"/>
    </xf>
    <xf numFmtId="0" fontId="20" fillId="0" borderId="7" xfId="0" applyFont="1" applyBorder="1" applyAlignment="1">
      <alignment wrapText="1"/>
    </xf>
    <xf numFmtId="0" fontId="7" fillId="0" borderId="2" xfId="0" applyFont="1" applyBorder="1" applyAlignment="1">
      <alignment wrapText="1"/>
    </xf>
    <xf numFmtId="0" fontId="7" fillId="0" borderId="8" xfId="0" applyFont="1" applyBorder="1" applyAlignment="1">
      <alignment wrapText="1"/>
    </xf>
    <xf numFmtId="0" fontId="7" fillId="0" borderId="0" xfId="0" applyFont="1" applyBorder="1" applyAlignment="1">
      <alignment vertical="top" wrapText="1"/>
    </xf>
    <xf numFmtId="0" fontId="7" fillId="0" borderId="0" xfId="0" applyFont="1" applyAlignment="1">
      <alignment horizontal="justify" vertical="center"/>
    </xf>
    <xf numFmtId="0" fontId="7" fillId="0" borderId="6" xfId="0" applyFont="1" applyBorder="1" applyAlignment="1">
      <alignment horizontal="justify" vertical="center"/>
    </xf>
    <xf numFmtId="0" fontId="22" fillId="9" borderId="0" xfId="0" applyFont="1" applyFill="1" applyAlignment="1">
      <alignment horizontal="center" vertical="center"/>
    </xf>
    <xf numFmtId="0" fontId="23" fillId="0" borderId="0" xfId="0" applyFont="1"/>
    <xf numFmtId="0" fontId="22" fillId="0" borderId="0" xfId="0" applyFont="1" applyAlignment="1">
      <alignment horizontal="justify" vertical="center"/>
    </xf>
    <xf numFmtId="0" fontId="2" fillId="0" borderId="0" xfId="0" applyFont="1"/>
    <xf numFmtId="0" fontId="2" fillId="0" borderId="0" xfId="0" applyFont="1" applyAlignment="1">
      <alignment wrapText="1"/>
    </xf>
    <xf numFmtId="0" fontId="23" fillId="0" borderId="0" xfId="0" applyFont="1" applyAlignment="1">
      <alignment horizontal="justify" vertical="center"/>
    </xf>
    <xf numFmtId="0" fontId="23" fillId="0" borderId="0" xfId="1" applyFont="1" applyAlignment="1">
      <alignment horizontal="justify" vertical="center"/>
    </xf>
    <xf numFmtId="0" fontId="2" fillId="0" borderId="0" xfId="0" applyFont="1" applyAlignment="1">
      <alignment horizontal="justify" vertical="center"/>
    </xf>
    <xf numFmtId="0" fontId="5" fillId="0" borderId="0" xfId="0" applyFont="1" applyAlignment="1">
      <alignment horizontal="justify" vertical="center"/>
    </xf>
    <xf numFmtId="0" fontId="25" fillId="0" borderId="0" xfId="0" applyFont="1" applyAlignment="1">
      <alignment horizontal="justify" vertical="center"/>
    </xf>
    <xf numFmtId="0" fontId="23" fillId="0" borderId="0" xfId="0" applyFont="1" applyAlignment="1">
      <alignment horizontal="left" vertical="center" wrapText="1"/>
    </xf>
    <xf numFmtId="0" fontId="26" fillId="0" borderId="0" xfId="1" applyFont="1"/>
    <xf numFmtId="0" fontId="27" fillId="0" borderId="0" xfId="1" applyFont="1" applyAlignment="1">
      <alignment horizontal="justify" vertical="center"/>
    </xf>
    <xf numFmtId="0" fontId="23" fillId="0" borderId="0" xfId="0" applyFont="1" applyAlignment="1">
      <alignment horizontal="center"/>
    </xf>
    <xf numFmtId="0" fontId="9" fillId="0" borderId="0" xfId="0" applyFont="1" applyBorder="1" applyAlignment="1">
      <alignment horizontal="center" vertical="center"/>
    </xf>
    <xf numFmtId="0" fontId="20" fillId="0" borderId="0" xfId="0" applyFont="1" applyBorder="1"/>
    <xf numFmtId="0" fontId="29" fillId="0" borderId="0" xfId="0" applyFont="1" applyBorder="1"/>
    <xf numFmtId="0" fontId="17" fillId="4" borderId="4" xfId="0" applyFont="1" applyFill="1" applyBorder="1" applyAlignment="1">
      <alignment vertical="center" wrapText="1" readingOrder="1"/>
    </xf>
    <xf numFmtId="0" fontId="20" fillId="0" borderId="9" xfId="0" applyFont="1" applyBorder="1" applyAlignment="1">
      <alignment wrapText="1"/>
    </xf>
    <xf numFmtId="0" fontId="20" fillId="0" borderId="6" xfId="0" applyFont="1" applyBorder="1" applyAlignment="1">
      <alignment wrapText="1"/>
    </xf>
    <xf numFmtId="0" fontId="20" fillId="0" borderId="0" xfId="0" applyFont="1" applyBorder="1" applyAlignment="1">
      <alignment vertical="center"/>
    </xf>
    <xf numFmtId="0" fontId="20" fillId="0" borderId="1" xfId="0" applyFont="1" applyBorder="1" applyAlignment="1">
      <alignment wrapText="1"/>
    </xf>
    <xf numFmtId="0" fontId="21" fillId="5" borderId="4" xfId="0" applyFont="1" applyFill="1" applyBorder="1" applyAlignment="1">
      <alignment vertical="center" wrapText="1" readingOrder="1"/>
    </xf>
    <xf numFmtId="0" fontId="20" fillId="5" borderId="0" xfId="0" applyFont="1" applyFill="1" applyBorder="1" applyAlignment="1">
      <alignment vertical="center" wrapText="1"/>
    </xf>
    <xf numFmtId="164" fontId="20" fillId="5" borderId="3" xfId="0" applyNumberFormat="1" applyFont="1" applyFill="1" applyBorder="1" applyAlignment="1">
      <alignment vertical="center" wrapText="1"/>
    </xf>
    <xf numFmtId="0" fontId="7" fillId="0" borderId="7" xfId="0" applyFont="1" applyBorder="1" applyAlignment="1">
      <alignment wrapText="1"/>
    </xf>
    <xf numFmtId="0" fontId="20" fillId="0" borderId="12" xfId="0" applyFont="1" applyBorder="1" applyAlignment="1">
      <alignment wrapText="1"/>
    </xf>
    <xf numFmtId="0" fontId="20" fillId="0" borderId="4" xfId="0" applyFont="1" applyBorder="1" applyAlignment="1">
      <alignment wrapText="1"/>
    </xf>
    <xf numFmtId="0" fontId="20" fillId="0" borderId="3" xfId="0" applyFont="1" applyBorder="1" applyAlignment="1">
      <alignment wrapText="1"/>
    </xf>
    <xf numFmtId="0" fontId="20" fillId="0" borderId="5" xfId="0" applyFont="1" applyBorder="1" applyAlignment="1">
      <alignment wrapText="1"/>
    </xf>
    <xf numFmtId="0" fontId="7" fillId="0" borderId="0" xfId="0" applyFont="1" applyBorder="1" applyAlignment="1">
      <alignment horizontal="justify" vertical="center"/>
    </xf>
    <xf numFmtId="0" fontId="20" fillId="0" borderId="10" xfId="0" applyFont="1" applyBorder="1" applyAlignment="1">
      <alignment wrapText="1"/>
    </xf>
    <xf numFmtId="0" fontId="20" fillId="0" borderId="11" xfId="0" applyFont="1" applyBorder="1" applyAlignment="1">
      <alignment wrapText="1"/>
    </xf>
    <xf numFmtId="0" fontId="7" fillId="0" borderId="0" xfId="0" applyFont="1"/>
    <xf numFmtId="0" fontId="21" fillId="2" borderId="9" xfId="0" applyFont="1" applyFill="1" applyBorder="1" applyAlignment="1">
      <alignment vertical="center" wrapText="1" readingOrder="1"/>
    </xf>
    <xf numFmtId="164" fontId="21" fillId="2" borderId="0" xfId="0" applyNumberFormat="1" applyFont="1" applyFill="1" applyBorder="1" applyAlignment="1">
      <alignment vertical="center" wrapText="1" readingOrder="1"/>
    </xf>
    <xf numFmtId="0" fontId="7" fillId="2" borderId="0" xfId="0" applyFont="1" applyFill="1" applyBorder="1" applyAlignment="1"/>
    <xf numFmtId="0" fontId="7" fillId="2" borderId="0" xfId="0" applyFont="1" applyFill="1" applyBorder="1" applyAlignment="1">
      <alignment wrapText="1"/>
    </xf>
    <xf numFmtId="0" fontId="7" fillId="2" borderId="6" xfId="0" applyFont="1" applyFill="1" applyBorder="1" applyAlignment="1">
      <alignment wrapText="1"/>
    </xf>
    <xf numFmtId="0" fontId="21" fillId="2" borderId="0" xfId="0" applyFont="1" applyFill="1" applyBorder="1" applyAlignment="1">
      <alignment vertical="center" wrapText="1" readingOrder="1"/>
    </xf>
    <xf numFmtId="0" fontId="7" fillId="2" borderId="11" xfId="0" applyFont="1" applyFill="1" applyBorder="1" applyAlignment="1">
      <alignment wrapText="1"/>
    </xf>
    <xf numFmtId="0" fontId="7" fillId="0" borderId="4" xfId="0" applyFont="1" applyBorder="1"/>
    <xf numFmtId="0" fontId="7" fillId="0" borderId="5" xfId="0" applyFont="1" applyBorder="1" applyAlignment="1">
      <alignment wrapText="1"/>
    </xf>
    <xf numFmtId="0" fontId="8" fillId="0" borderId="9" xfId="0" applyFont="1" applyFill="1" applyBorder="1" applyAlignment="1">
      <alignment vertical="center" readingOrder="1"/>
    </xf>
    <xf numFmtId="0" fontId="8" fillId="0" borderId="0" xfId="0" applyFont="1" applyFill="1" applyBorder="1" applyAlignment="1">
      <alignment vertical="center" readingOrder="1"/>
    </xf>
    <xf numFmtId="0" fontId="7" fillId="0" borderId="10" xfId="0" applyFont="1" applyBorder="1"/>
    <xf numFmtId="0" fontId="7" fillId="0" borderId="1" xfId="0" applyFont="1" applyBorder="1" applyAlignment="1">
      <alignment vertical="top" wrapText="1"/>
    </xf>
    <xf numFmtId="0" fontId="7" fillId="0" borderId="1" xfId="0" applyFont="1" applyBorder="1" applyAlignment="1">
      <alignment wrapText="1"/>
    </xf>
    <xf numFmtId="0" fontId="7" fillId="0" borderId="11" xfId="0" applyFont="1" applyBorder="1" applyAlignment="1">
      <alignment wrapText="1"/>
    </xf>
    <xf numFmtId="0" fontId="6" fillId="0" borderId="0" xfId="0" applyFont="1" applyFill="1" applyAlignment="1">
      <alignment vertical="top" wrapText="1"/>
    </xf>
    <xf numFmtId="4" fontId="7" fillId="0" borderId="0" xfId="0" applyNumberFormat="1" applyFont="1" applyAlignment="1">
      <alignment wrapText="1"/>
    </xf>
    <xf numFmtId="0" fontId="7" fillId="0" borderId="0" xfId="0" applyFont="1" applyBorder="1" applyAlignment="1">
      <alignment vertical="top" wrapText="1"/>
    </xf>
    <xf numFmtId="15" fontId="6" fillId="0" borderId="0" xfId="0" applyNumberFormat="1" applyFont="1" applyFill="1" applyAlignment="1">
      <alignment vertical="top" wrapText="1"/>
    </xf>
    <xf numFmtId="0" fontId="7" fillId="0" borderId="0" xfId="0" applyFont="1" applyBorder="1" applyAlignment="1">
      <alignment vertical="top" wrapText="1"/>
    </xf>
    <xf numFmtId="15" fontId="6" fillId="0" borderId="0" xfId="0" applyNumberFormat="1" applyFont="1" applyFill="1" applyAlignment="1">
      <alignment horizontal="right" vertical="top" wrapText="1"/>
    </xf>
    <xf numFmtId="0" fontId="7" fillId="0" borderId="0" xfId="0" applyFont="1" applyBorder="1" applyAlignment="1">
      <alignment vertical="top" wrapText="1"/>
    </xf>
    <xf numFmtId="0" fontId="7" fillId="0" borderId="6" xfId="0" applyFont="1" applyBorder="1" applyAlignment="1">
      <alignment vertical="top" wrapText="1"/>
    </xf>
    <xf numFmtId="15" fontId="7" fillId="0" borderId="9" xfId="0" applyNumberFormat="1" applyFont="1" applyFill="1" applyBorder="1" applyAlignment="1">
      <alignment vertical="top" wrapText="1"/>
    </xf>
    <xf numFmtId="0" fontId="6" fillId="0" borderId="0" xfId="0" applyFont="1" applyFill="1" applyBorder="1" applyAlignment="1">
      <alignment vertical="top" wrapText="1"/>
    </xf>
    <xf numFmtId="0" fontId="7" fillId="0" borderId="0" xfId="0" applyFont="1" applyFill="1" applyBorder="1" applyAlignment="1">
      <alignment vertical="top" wrapText="1"/>
    </xf>
    <xf numFmtId="15" fontId="6" fillId="0" borderId="0" xfId="0" applyNumberFormat="1" applyFont="1" applyFill="1" applyAlignment="1">
      <alignment horizontal="left" vertical="top" wrapText="1"/>
    </xf>
    <xf numFmtId="164" fontId="7" fillId="0" borderId="0" xfId="0" applyNumberFormat="1" applyFont="1" applyAlignment="1">
      <alignment wrapText="1"/>
    </xf>
    <xf numFmtId="164" fontId="7" fillId="0" borderId="0" xfId="0" applyNumberFormat="1" applyFont="1" applyFill="1" applyBorder="1" applyAlignment="1">
      <alignment wrapText="1"/>
    </xf>
    <xf numFmtId="0" fontId="7" fillId="0" borderId="6" xfId="0" applyFont="1" applyFill="1" applyBorder="1" applyAlignment="1">
      <alignment vertical="top" wrapText="1"/>
    </xf>
    <xf numFmtId="165" fontId="7" fillId="0" borderId="0" xfId="2" applyNumberFormat="1" applyFont="1" applyBorder="1" applyAlignment="1">
      <alignment vertical="top" wrapText="1"/>
    </xf>
    <xf numFmtId="0" fontId="7" fillId="0" borderId="0" xfId="0" applyFont="1" applyBorder="1" applyAlignment="1">
      <alignment vertical="top" wrapText="1"/>
    </xf>
    <xf numFmtId="0" fontId="7" fillId="0" borderId="6" xfId="0" applyFont="1" applyBorder="1" applyAlignment="1">
      <alignment vertical="top" wrapText="1"/>
    </xf>
    <xf numFmtId="2" fontId="8" fillId="0" borderId="0" xfId="0" applyNumberFormat="1" applyFont="1" applyFill="1" applyBorder="1" applyAlignment="1">
      <alignment vertical="top" wrapText="1"/>
    </xf>
    <xf numFmtId="4" fontId="7" fillId="0" borderId="0" xfId="0" applyNumberFormat="1" applyFont="1" applyFill="1" applyAlignment="1">
      <alignment vertical="top" wrapText="1"/>
    </xf>
    <xf numFmtId="4" fontId="7" fillId="0" borderId="0" xfId="2" applyNumberFormat="1" applyFont="1" applyFill="1" applyAlignment="1">
      <alignment vertical="top" wrapText="1"/>
    </xf>
    <xf numFmtId="4" fontId="7" fillId="0" borderId="0" xfId="0" applyNumberFormat="1" applyFont="1" applyFill="1" applyBorder="1" applyAlignment="1">
      <alignment vertical="top" wrapText="1"/>
    </xf>
    <xf numFmtId="165" fontId="7" fillId="0" borderId="0" xfId="2" applyNumberFormat="1" applyFont="1" applyFill="1" applyBorder="1" applyAlignment="1">
      <alignment vertical="top" wrapText="1"/>
    </xf>
    <xf numFmtId="0" fontId="7" fillId="0" borderId="0" xfId="0" applyFont="1" applyAlignment="1">
      <alignment horizontal="justify" vertical="center"/>
    </xf>
    <xf numFmtId="0" fontId="9" fillId="0" borderId="1" xfId="0" applyFont="1" applyBorder="1" applyAlignment="1">
      <alignment horizontal="center" vertical="center"/>
    </xf>
    <xf numFmtId="0" fontId="7" fillId="0" borderId="0" xfId="0" applyFont="1" applyBorder="1" applyAlignment="1">
      <alignment wrapText="1"/>
    </xf>
    <xf numFmtId="0" fontId="17" fillId="4" borderId="10" xfId="0" applyFont="1" applyFill="1" applyBorder="1" applyAlignment="1">
      <alignment vertical="center" wrapText="1" readingOrder="1"/>
    </xf>
    <xf numFmtId="0" fontId="17" fillId="4" borderId="1" xfId="0" applyFont="1" applyFill="1" applyBorder="1" applyAlignment="1">
      <alignment vertical="center" wrapText="1" readingOrder="1"/>
    </xf>
    <xf numFmtId="0" fontId="11" fillId="0" borderId="12" xfId="0" applyFont="1" applyBorder="1" applyAlignment="1">
      <alignment vertical="center" wrapText="1" readingOrder="1"/>
    </xf>
    <xf numFmtId="0" fontId="12" fillId="0" borderId="12" xfId="0" applyFont="1" applyBorder="1" applyAlignment="1">
      <alignment vertical="center" wrapText="1" readingOrder="1"/>
    </xf>
    <xf numFmtId="0" fontId="13" fillId="0" borderId="7" xfId="0" applyFont="1" applyFill="1" applyBorder="1" applyAlignment="1">
      <alignment horizontal="center" vertical="center" wrapText="1" readingOrder="1"/>
    </xf>
    <xf numFmtId="0" fontId="14" fillId="0" borderId="2" xfId="0" applyFont="1" applyBorder="1" applyAlignment="1">
      <alignment horizontal="center" vertical="center" wrapText="1" readingOrder="1"/>
    </xf>
    <xf numFmtId="0" fontId="16" fillId="0" borderId="4" xfId="0" applyFont="1" applyFill="1" applyBorder="1" applyAlignment="1">
      <alignment horizontal="center" vertical="center" wrapText="1" readingOrder="1"/>
    </xf>
    <xf numFmtId="0" fontId="15" fillId="0" borderId="3" xfId="0" applyFont="1" applyFill="1" applyBorder="1" applyAlignment="1">
      <alignment horizontal="center" vertical="center" wrapText="1" readingOrder="1"/>
    </xf>
    <xf numFmtId="0" fontId="17" fillId="3" borderId="7" xfId="0" applyNumberFormat="1" applyFont="1" applyFill="1" applyBorder="1" applyAlignment="1">
      <alignment vertical="center" wrapText="1" readingOrder="1"/>
    </xf>
    <xf numFmtId="0" fontId="17" fillId="3" borderId="2" xfId="0" applyNumberFormat="1" applyFont="1" applyFill="1" applyBorder="1" applyAlignment="1">
      <alignment vertical="center" wrapText="1" readingOrder="1"/>
    </xf>
    <xf numFmtId="0" fontId="17" fillId="6" borderId="7" xfId="0" applyFont="1" applyFill="1" applyBorder="1" applyAlignment="1">
      <alignment vertical="center" readingOrder="1"/>
    </xf>
    <xf numFmtId="0" fontId="17" fillId="6" borderId="2" xfId="0" applyFont="1" applyFill="1" applyBorder="1" applyAlignment="1">
      <alignment vertical="center" readingOrder="1"/>
    </xf>
    <xf numFmtId="0" fontId="17" fillId="4" borderId="7" xfId="0" applyFont="1" applyFill="1" applyBorder="1" applyAlignment="1">
      <alignment horizontal="left" vertical="center" wrapText="1" readingOrder="1"/>
    </xf>
    <xf numFmtId="0" fontId="17" fillId="4" borderId="2" xfId="0" applyFont="1" applyFill="1" applyBorder="1" applyAlignment="1">
      <alignment horizontal="left" vertical="center" wrapText="1" readingOrder="1"/>
    </xf>
    <xf numFmtId="0" fontId="9" fillId="0" borderId="12" xfId="0" applyFont="1" applyBorder="1" applyAlignment="1">
      <alignment horizontal="center" vertical="center"/>
    </xf>
    <xf numFmtId="0" fontId="16" fillId="0" borderId="7"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8" xfId="0" applyFont="1" applyBorder="1" applyAlignment="1">
      <alignment horizontal="center" vertical="center" wrapText="1"/>
    </xf>
    <xf numFmtId="0" fontId="7" fillId="0" borderId="0" xfId="0" applyFont="1" applyBorder="1" applyAlignment="1">
      <alignment vertical="top" wrapText="1"/>
    </xf>
    <xf numFmtId="0" fontId="7" fillId="0" borderId="6" xfId="0" applyFont="1" applyBorder="1" applyAlignment="1">
      <alignment vertical="top" wrapText="1"/>
    </xf>
    <xf numFmtId="0" fontId="7" fillId="0" borderId="9" xfId="0" applyFont="1" applyBorder="1" applyAlignment="1"/>
    <xf numFmtId="0" fontId="7" fillId="0" borderId="0" xfId="0" applyFont="1" applyBorder="1" applyAlignment="1"/>
    <xf numFmtId="0" fontId="7" fillId="0" borderId="6" xfId="0" applyFont="1" applyBorder="1" applyAlignment="1"/>
    <xf numFmtId="0" fontId="7" fillId="0" borderId="9" xfId="0" applyFont="1" applyBorder="1" applyAlignment="1">
      <alignment horizontal="justify" vertical="center"/>
    </xf>
    <xf numFmtId="0" fontId="7" fillId="0" borderId="0" xfId="0" applyFont="1" applyBorder="1" applyAlignment="1">
      <alignment horizontal="justify" vertical="center"/>
    </xf>
    <xf numFmtId="0" fontId="7" fillId="0" borderId="9" xfId="0" applyFont="1" applyBorder="1" applyAlignment="1">
      <alignment wrapText="1"/>
    </xf>
    <xf numFmtId="0" fontId="7" fillId="0" borderId="6" xfId="0" applyFont="1" applyBorder="1" applyAlignment="1">
      <alignment wrapText="1"/>
    </xf>
    <xf numFmtId="0" fontId="19" fillId="0" borderId="1" xfId="0" applyFont="1" applyBorder="1" applyAlignment="1">
      <alignment horizontal="center" vertical="center"/>
    </xf>
    <xf numFmtId="0" fontId="19" fillId="0" borderId="11" xfId="0" applyFont="1" applyBorder="1" applyAlignment="1">
      <alignment horizontal="center" vertical="center"/>
    </xf>
    <xf numFmtId="0" fontId="13" fillId="0" borderId="9" xfId="0" applyFont="1" applyFill="1" applyBorder="1" applyAlignment="1">
      <alignment horizontal="center" vertical="center" wrapText="1" readingOrder="1"/>
    </xf>
    <xf numFmtId="0" fontId="13" fillId="0" borderId="0" xfId="0" applyFont="1" applyFill="1" applyBorder="1" applyAlignment="1">
      <alignment horizontal="center" vertical="center" wrapText="1" readingOrder="1"/>
    </xf>
    <xf numFmtId="0" fontId="13" fillId="0" borderId="6" xfId="0" applyFont="1" applyFill="1" applyBorder="1" applyAlignment="1">
      <alignment horizontal="center" vertical="center" wrapText="1" readingOrder="1"/>
    </xf>
    <xf numFmtId="0" fontId="10" fillId="4" borderId="7" xfId="0" applyFont="1" applyFill="1" applyBorder="1" applyAlignment="1">
      <alignment vertical="center" wrapText="1" readingOrder="1"/>
    </xf>
    <xf numFmtId="0" fontId="10" fillId="4" borderId="2" xfId="0" applyFont="1" applyFill="1" applyBorder="1" applyAlignment="1">
      <alignment vertical="center" wrapText="1" readingOrder="1"/>
    </xf>
    <xf numFmtId="0" fontId="30" fillId="0" borderId="2" xfId="0" applyFont="1" applyBorder="1" applyAlignment="1">
      <alignment horizontal="center" vertical="center"/>
    </xf>
    <xf numFmtId="0" fontId="19" fillId="0" borderId="2" xfId="0" applyFont="1" applyBorder="1" applyAlignment="1">
      <alignment horizontal="center" vertical="center"/>
    </xf>
    <xf numFmtId="0" fontId="19" fillId="0" borderId="8" xfId="0" applyFont="1" applyBorder="1" applyAlignment="1">
      <alignment horizontal="center" vertical="center"/>
    </xf>
    <xf numFmtId="0" fontId="13" fillId="0" borderId="2" xfId="0" applyFont="1" applyFill="1" applyBorder="1" applyAlignment="1">
      <alignment horizontal="center" vertical="center" wrapText="1" readingOrder="1"/>
    </xf>
  </cellXfs>
  <cellStyles count="3">
    <cellStyle name="Comma" xfId="2" builtinId="3"/>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CC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eexpenses@ssc.govt.nz" TargetMode="External"/><Relationship Id="rId2" Type="http://schemas.openxmlformats.org/officeDocument/2006/relationships/hyperlink" Target="http://www.ssc.govt.nz/ce-expenses-disclosure" TargetMode="External"/><Relationship Id="rId1" Type="http://schemas.openxmlformats.org/officeDocument/2006/relationships/hyperlink" Target="http://www.data.govt.nz/" TargetMode="External"/><Relationship Id="rId5" Type="http://schemas.openxmlformats.org/officeDocument/2006/relationships/printerSettings" Target="../printerSettings/printerSettings1.bin"/><Relationship Id="rId4" Type="http://schemas.openxmlformats.org/officeDocument/2006/relationships/hyperlink" Target="mailto:info@data.govt.n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zoomScaleNormal="100" workbookViewId="0">
      <selection activeCell="A12" sqref="A12"/>
    </sheetView>
  </sheetViews>
  <sheetFormatPr defaultColWidth="8.7109375" defaultRowHeight="15" x14ac:dyDescent="0.25"/>
  <cols>
    <col min="1" max="1" width="219.28515625" style="62" customWidth="1"/>
    <col min="2" max="16384" width="8.7109375" style="62"/>
  </cols>
  <sheetData>
    <row r="1" spans="1:1" x14ac:dyDescent="0.25">
      <c r="A1" s="61" t="s">
        <v>42</v>
      </c>
    </row>
    <row r="2" spans="1:1" x14ac:dyDescent="0.25">
      <c r="A2" s="62" t="s">
        <v>67</v>
      </c>
    </row>
    <row r="3" spans="1:1" x14ac:dyDescent="0.25">
      <c r="A3" s="63" t="s">
        <v>56</v>
      </c>
    </row>
    <row r="4" spans="1:1" x14ac:dyDescent="0.25">
      <c r="A4" s="64" t="s">
        <v>69</v>
      </c>
    </row>
    <row r="5" spans="1:1" x14ac:dyDescent="0.25">
      <c r="A5" s="64" t="s">
        <v>68</v>
      </c>
    </row>
    <row r="6" spans="1:1" x14ac:dyDescent="0.25">
      <c r="A6" s="64" t="s">
        <v>70</v>
      </c>
    </row>
    <row r="7" spans="1:1" x14ac:dyDescent="0.25">
      <c r="A7" s="64" t="s">
        <v>71</v>
      </c>
    </row>
    <row r="8" spans="1:1" x14ac:dyDescent="0.25">
      <c r="A8" s="63" t="s">
        <v>72</v>
      </c>
    </row>
    <row r="9" spans="1:1" x14ac:dyDescent="0.25">
      <c r="A9" s="65" t="s">
        <v>73</v>
      </c>
    </row>
    <row r="10" spans="1:1" x14ac:dyDescent="0.25">
      <c r="A10" s="64" t="s">
        <v>74</v>
      </c>
    </row>
    <row r="11" spans="1:1" x14ac:dyDescent="0.25">
      <c r="A11" s="64" t="s">
        <v>75</v>
      </c>
    </row>
    <row r="12" spans="1:1" x14ac:dyDescent="0.25">
      <c r="A12" s="66" t="s">
        <v>76</v>
      </c>
    </row>
    <row r="13" spans="1:1" x14ac:dyDescent="0.25">
      <c r="A13" s="64" t="s">
        <v>77</v>
      </c>
    </row>
    <row r="14" spans="1:1" x14ac:dyDescent="0.25">
      <c r="A14" s="63" t="s">
        <v>78</v>
      </c>
    </row>
    <row r="15" spans="1:1" x14ac:dyDescent="0.25">
      <c r="A15" s="66" t="s">
        <v>40</v>
      </c>
    </row>
    <row r="16" spans="1:1" x14ac:dyDescent="0.25">
      <c r="A16" s="67" t="s">
        <v>85</v>
      </c>
    </row>
    <row r="17" spans="1:1" x14ac:dyDescent="0.25">
      <c r="A17" s="68" t="s">
        <v>86</v>
      </c>
    </row>
    <row r="18" spans="1:1" x14ac:dyDescent="0.25">
      <c r="A18" s="69" t="s">
        <v>41</v>
      </c>
    </row>
    <row r="19" spans="1:1" x14ac:dyDescent="0.25">
      <c r="A19" s="68" t="s">
        <v>87</v>
      </c>
    </row>
    <row r="20" spans="1:1" x14ac:dyDescent="0.25">
      <c r="A20" s="63" t="s">
        <v>79</v>
      </c>
    </row>
    <row r="21" spans="1:1" x14ac:dyDescent="0.25">
      <c r="A21" s="63" t="s">
        <v>80</v>
      </c>
    </row>
    <row r="22" spans="1:1" ht="30" x14ac:dyDescent="0.25">
      <c r="A22" s="66" t="s">
        <v>148</v>
      </c>
    </row>
    <row r="23" spans="1:1" x14ac:dyDescent="0.25">
      <c r="A23" s="66" t="s">
        <v>149</v>
      </c>
    </row>
    <row r="24" spans="1:1" ht="30" x14ac:dyDescent="0.25">
      <c r="A24" s="66" t="s">
        <v>150</v>
      </c>
    </row>
    <row r="25" spans="1:1" ht="30" x14ac:dyDescent="0.25">
      <c r="A25" s="66" t="s">
        <v>88</v>
      </c>
    </row>
    <row r="26" spans="1:1" x14ac:dyDescent="0.25">
      <c r="A26" s="66" t="s">
        <v>81</v>
      </c>
    </row>
    <row r="27" spans="1:1" ht="28.5" customHeight="1" x14ac:dyDescent="0.25">
      <c r="A27" s="66" t="s">
        <v>151</v>
      </c>
    </row>
    <row r="28" spans="1:1" ht="30" x14ac:dyDescent="0.25">
      <c r="A28" s="65" t="s">
        <v>82</v>
      </c>
    </row>
    <row r="29" spans="1:1" x14ac:dyDescent="0.25">
      <c r="A29" s="63" t="s">
        <v>15</v>
      </c>
    </row>
    <row r="30" spans="1:1" ht="14.25" customHeight="1" x14ac:dyDescent="0.25">
      <c r="A30" s="67" t="s">
        <v>152</v>
      </c>
    </row>
    <row r="31" spans="1:1" ht="14.25" customHeight="1" x14ac:dyDescent="0.25">
      <c r="A31" s="67" t="s">
        <v>153</v>
      </c>
    </row>
    <row r="32" spans="1:1" x14ac:dyDescent="0.25">
      <c r="A32" s="68" t="s">
        <v>154</v>
      </c>
    </row>
    <row r="33" spans="1:1" x14ac:dyDescent="0.25">
      <c r="A33" s="68" t="s">
        <v>83</v>
      </c>
    </row>
    <row r="34" spans="1:1" ht="30" x14ac:dyDescent="0.25">
      <c r="A34" s="70" t="s">
        <v>155</v>
      </c>
    </row>
    <row r="35" spans="1:1" x14ac:dyDescent="0.25">
      <c r="A35" s="71" t="s">
        <v>156</v>
      </c>
    </row>
    <row r="36" spans="1:1" ht="28.5" customHeight="1" x14ac:dyDescent="0.25">
      <c r="A36" s="66" t="s">
        <v>157</v>
      </c>
    </row>
    <row r="37" spans="1:1" x14ac:dyDescent="0.25">
      <c r="A37" s="70" t="s">
        <v>158</v>
      </c>
    </row>
    <row r="38" spans="1:1" x14ac:dyDescent="0.25">
      <c r="A38" s="68" t="s">
        <v>159</v>
      </c>
    </row>
    <row r="39" spans="1:1" x14ac:dyDescent="0.25">
      <c r="A39" s="68" t="s">
        <v>84</v>
      </c>
    </row>
    <row r="40" spans="1:1" x14ac:dyDescent="0.25">
      <c r="A40" s="68"/>
    </row>
    <row r="41" spans="1:1" x14ac:dyDescent="0.25">
      <c r="A41" s="68"/>
    </row>
    <row r="42" spans="1:1" x14ac:dyDescent="0.25">
      <c r="A42" s="72" t="s">
        <v>160</v>
      </c>
    </row>
    <row r="43" spans="1:1" x14ac:dyDescent="0.25">
      <c r="A43" s="73" t="s">
        <v>161</v>
      </c>
    </row>
    <row r="48" spans="1:1" x14ac:dyDescent="0.25">
      <c r="A48" s="74"/>
    </row>
  </sheetData>
  <hyperlinks>
    <hyperlink ref="A16" r:id="rId1" display="http://www.data.govt.nz/"/>
    <hyperlink ref="A30" r:id="rId2" display="http://www.ssc.govt.nz/ce-expenses-disclosure"/>
    <hyperlink ref="A42" r:id="rId3" display="mailto:ceexpenses@ssc.govt.nz"/>
    <hyperlink ref="A43" r:id="rId4" display="mailto:info@data.govt.nz"/>
  </hyperlinks>
  <pageMargins left="0.7" right="0.7" top="0.75" bottom="0.75" header="0.3" footer="0.3"/>
  <pageSetup paperSize="8"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3"/>
  <sheetViews>
    <sheetView tabSelected="1" topLeftCell="A190" zoomScaleNormal="100" workbookViewId="0">
      <selection activeCell="C208" sqref="C208"/>
    </sheetView>
  </sheetViews>
  <sheetFormatPr defaultColWidth="9.140625" defaultRowHeight="12.75" x14ac:dyDescent="0.2"/>
  <cols>
    <col min="1" max="1" width="23.5703125" style="6" customWidth="1"/>
    <col min="2" max="2" width="23.5703125" style="8" customWidth="1"/>
    <col min="3" max="3" width="49" style="8" customWidth="1"/>
    <col min="4" max="4" width="49.28515625" style="8" customWidth="1"/>
    <col min="5" max="5" width="11.42578125" style="8" customWidth="1"/>
    <col min="6" max="6" width="9.85546875" style="8" bestFit="1" customWidth="1"/>
    <col min="7" max="16384" width="9.140625" style="8"/>
  </cols>
  <sheetData>
    <row r="1" spans="1:5" ht="21" x14ac:dyDescent="0.2">
      <c r="A1" s="134" t="s">
        <v>26</v>
      </c>
      <c r="B1" s="134"/>
      <c r="C1" s="134"/>
      <c r="D1" s="134"/>
    </row>
    <row r="2" spans="1:5" ht="18.75" x14ac:dyDescent="0.2">
      <c r="A2" s="9" t="s">
        <v>8</v>
      </c>
      <c r="B2" s="138" t="s">
        <v>89</v>
      </c>
      <c r="C2" s="138"/>
      <c r="D2" s="138"/>
    </row>
    <row r="3" spans="1:5" ht="18.75" x14ac:dyDescent="0.2">
      <c r="A3" s="9" t="s">
        <v>9</v>
      </c>
      <c r="B3" s="139" t="s">
        <v>90</v>
      </c>
      <c r="C3" s="139"/>
      <c r="D3" s="139"/>
    </row>
    <row r="4" spans="1:5" ht="18.75" x14ac:dyDescent="0.2">
      <c r="A4" s="9" t="s">
        <v>3</v>
      </c>
      <c r="B4" s="139" t="s">
        <v>91</v>
      </c>
      <c r="C4" s="139"/>
      <c r="D4" s="139"/>
    </row>
    <row r="5" spans="1:5" s="10" customFormat="1" ht="21" x14ac:dyDescent="0.2">
      <c r="A5" s="140" t="s">
        <v>10</v>
      </c>
      <c r="B5" s="141"/>
      <c r="C5" s="141"/>
      <c r="D5" s="141"/>
    </row>
    <row r="6" spans="1:5" s="10" customFormat="1" x14ac:dyDescent="0.2">
      <c r="A6" s="142" t="s">
        <v>55</v>
      </c>
      <c r="B6" s="143"/>
      <c r="C6" s="143"/>
      <c r="D6" s="143"/>
    </row>
    <row r="7" spans="1:5" s="11" customFormat="1" ht="15.75" x14ac:dyDescent="0.25">
      <c r="A7" s="136" t="s">
        <v>36</v>
      </c>
      <c r="B7" s="137"/>
      <c r="C7" s="137"/>
      <c r="D7" s="137"/>
    </row>
    <row r="8" spans="1:5" s="14" customFormat="1" ht="25.5" x14ac:dyDescent="0.2">
      <c r="A8" s="12" t="s">
        <v>28</v>
      </c>
      <c r="B8" s="13" t="s">
        <v>264</v>
      </c>
      <c r="C8" s="13" t="s">
        <v>58</v>
      </c>
      <c r="D8" s="13" t="s">
        <v>19</v>
      </c>
    </row>
    <row r="9" spans="1:5" ht="51" x14ac:dyDescent="0.2">
      <c r="A9" s="2" t="s">
        <v>93</v>
      </c>
      <c r="B9" s="3">
        <f>847.2+899.5+4283.35+8+75</f>
        <v>6113.05</v>
      </c>
      <c r="C9" s="15" t="s">
        <v>162</v>
      </c>
      <c r="D9" s="4" t="s">
        <v>214</v>
      </c>
      <c r="E9" s="4" t="s">
        <v>96</v>
      </c>
    </row>
    <row r="10" spans="1:5" ht="51" x14ac:dyDescent="0.2">
      <c r="A10" s="2" t="s">
        <v>93</v>
      </c>
      <c r="B10" s="3">
        <v>525.04</v>
      </c>
      <c r="C10" s="58" t="s">
        <v>162</v>
      </c>
      <c r="D10" s="4" t="s">
        <v>221</v>
      </c>
      <c r="E10" s="4" t="s">
        <v>96</v>
      </c>
    </row>
    <row r="11" spans="1:5" ht="51" x14ac:dyDescent="0.2">
      <c r="A11" s="2" t="s">
        <v>93</v>
      </c>
      <c r="B11" s="3">
        <f>467.34+1086.56</f>
        <v>1553.8999999999999</v>
      </c>
      <c r="C11" s="58" t="s">
        <v>162</v>
      </c>
      <c r="D11" s="5" t="s">
        <v>95</v>
      </c>
      <c r="E11" s="4" t="s">
        <v>96</v>
      </c>
    </row>
    <row r="12" spans="1:5" ht="51" x14ac:dyDescent="0.2">
      <c r="A12" s="2">
        <v>42665</v>
      </c>
      <c r="B12" s="3">
        <v>251.3</v>
      </c>
      <c r="C12" s="58" t="s">
        <v>162</v>
      </c>
      <c r="D12" s="4" t="s">
        <v>163</v>
      </c>
      <c r="E12" s="4" t="s">
        <v>97</v>
      </c>
    </row>
    <row r="13" spans="1:5" ht="25.5" x14ac:dyDescent="0.2">
      <c r="A13" s="2" t="s">
        <v>94</v>
      </c>
      <c r="B13" s="3">
        <f>585.65+51.25</f>
        <v>636.9</v>
      </c>
      <c r="C13" s="15" t="s">
        <v>164</v>
      </c>
      <c r="D13" s="6" t="s">
        <v>165</v>
      </c>
      <c r="E13" s="4" t="s">
        <v>98</v>
      </c>
    </row>
    <row r="14" spans="1:5" ht="25.5" x14ac:dyDescent="0.2">
      <c r="A14" s="2" t="s">
        <v>94</v>
      </c>
      <c r="B14" s="3">
        <v>64.03</v>
      </c>
      <c r="C14" s="112" t="s">
        <v>164</v>
      </c>
      <c r="D14" s="6" t="s">
        <v>215</v>
      </c>
      <c r="E14" s="4" t="s">
        <v>98</v>
      </c>
    </row>
    <row r="15" spans="1:5" ht="25.5" x14ac:dyDescent="0.2">
      <c r="A15" s="2" t="s">
        <v>94</v>
      </c>
      <c r="B15" s="3">
        <v>214.11</v>
      </c>
      <c r="C15" s="112" t="s">
        <v>164</v>
      </c>
      <c r="D15" s="6" t="s">
        <v>216</v>
      </c>
      <c r="E15" s="4" t="s">
        <v>98</v>
      </c>
    </row>
    <row r="16" spans="1:5" ht="25.5" x14ac:dyDescent="0.2">
      <c r="A16" s="2" t="s">
        <v>94</v>
      </c>
      <c r="B16" s="3">
        <v>19.329999999999998</v>
      </c>
      <c r="C16" s="112" t="s">
        <v>164</v>
      </c>
      <c r="D16" s="6" t="s">
        <v>220</v>
      </c>
      <c r="E16" s="4" t="s">
        <v>98</v>
      </c>
    </row>
    <row r="17" spans="1:6" ht="38.25" x14ac:dyDescent="0.2">
      <c r="A17" s="2" t="s">
        <v>248</v>
      </c>
      <c r="B17" s="3">
        <f>5326.29+92.5</f>
        <v>5418.79</v>
      </c>
      <c r="C17" s="112" t="s">
        <v>218</v>
      </c>
      <c r="D17" s="4" t="s">
        <v>219</v>
      </c>
      <c r="E17" s="4" t="s">
        <v>217</v>
      </c>
    </row>
    <row r="18" spans="1:6" ht="38.25" x14ac:dyDescent="0.2">
      <c r="A18" s="2" t="s">
        <v>248</v>
      </c>
      <c r="B18" s="3">
        <v>381.96</v>
      </c>
      <c r="C18" s="112" t="s">
        <v>218</v>
      </c>
      <c r="D18" s="37" t="s">
        <v>247</v>
      </c>
      <c r="E18" s="4" t="s">
        <v>217</v>
      </c>
    </row>
    <row r="19" spans="1:6" ht="38.25" x14ac:dyDescent="0.2">
      <c r="A19" s="2" t="s">
        <v>248</v>
      </c>
      <c r="B19" s="3">
        <f>994.15+51.25</f>
        <v>1045.4000000000001</v>
      </c>
      <c r="C19" s="112" t="s">
        <v>218</v>
      </c>
      <c r="D19" s="121" t="s">
        <v>222</v>
      </c>
      <c r="E19" s="4" t="s">
        <v>217</v>
      </c>
    </row>
    <row r="20" spans="1:6" ht="38.25" x14ac:dyDescent="0.2">
      <c r="A20" s="2" t="s">
        <v>223</v>
      </c>
      <c r="B20" s="3">
        <f>565.39+195</f>
        <v>760.39</v>
      </c>
      <c r="C20" s="126" t="s">
        <v>340</v>
      </c>
      <c r="D20" s="6" t="s">
        <v>165</v>
      </c>
      <c r="E20" s="4" t="s">
        <v>98</v>
      </c>
    </row>
    <row r="21" spans="1:6" ht="38.25" x14ac:dyDescent="0.2">
      <c r="A21" s="2" t="s">
        <v>223</v>
      </c>
      <c r="B21" s="3">
        <v>235</v>
      </c>
      <c r="C21" s="126" t="s">
        <v>340</v>
      </c>
      <c r="D21" s="121" t="s">
        <v>341</v>
      </c>
      <c r="E21" s="4" t="s">
        <v>98</v>
      </c>
    </row>
    <row r="22" spans="1:6" ht="38.25" x14ac:dyDescent="0.2">
      <c r="A22" s="2" t="s">
        <v>223</v>
      </c>
      <c r="B22" s="3">
        <v>140.09</v>
      </c>
      <c r="C22" s="126" t="s">
        <v>340</v>
      </c>
      <c r="D22" s="37" t="s">
        <v>249</v>
      </c>
      <c r="E22" s="4" t="s">
        <v>98</v>
      </c>
    </row>
    <row r="23" spans="1:6" x14ac:dyDescent="0.2">
      <c r="A23" s="2"/>
      <c r="B23" s="3"/>
      <c r="C23" s="112"/>
      <c r="D23" s="6"/>
      <c r="E23" s="4"/>
    </row>
    <row r="24" spans="1:6" x14ac:dyDescent="0.2">
      <c r="A24" s="2"/>
      <c r="B24" s="3"/>
      <c r="C24" s="112"/>
      <c r="D24" s="6"/>
      <c r="E24" s="4"/>
    </row>
    <row r="25" spans="1:6" x14ac:dyDescent="0.2">
      <c r="A25" s="17"/>
      <c r="B25" s="15"/>
      <c r="C25" s="15"/>
      <c r="D25" s="15"/>
    </row>
    <row r="26" spans="1:6" x14ac:dyDescent="0.2">
      <c r="A26" s="17"/>
      <c r="B26" s="18"/>
      <c r="C26" s="18"/>
      <c r="D26" s="18"/>
    </row>
    <row r="27" spans="1:6" x14ac:dyDescent="0.2">
      <c r="A27" s="19" t="s">
        <v>4</v>
      </c>
      <c r="B27" s="20">
        <f>SUM(B9:B26)</f>
        <v>17359.29</v>
      </c>
      <c r="C27" s="18"/>
      <c r="D27" s="18"/>
    </row>
    <row r="28" spans="1:6" s="11" customFormat="1" ht="15.75" x14ac:dyDescent="0.25">
      <c r="A28" s="144" t="s">
        <v>17</v>
      </c>
      <c r="B28" s="145"/>
      <c r="C28" s="145"/>
      <c r="D28" s="21"/>
    </row>
    <row r="29" spans="1:6" s="14" customFormat="1" ht="25.5" x14ac:dyDescent="0.2">
      <c r="A29" s="12" t="s">
        <v>28</v>
      </c>
      <c r="B29" s="13" t="s">
        <v>263</v>
      </c>
      <c r="C29" s="13" t="s">
        <v>59</v>
      </c>
      <c r="D29" s="13" t="s">
        <v>18</v>
      </c>
    </row>
    <row r="30" spans="1:6" ht="63.75" x14ac:dyDescent="0.2">
      <c r="A30" s="7">
        <v>42557</v>
      </c>
      <c r="B30" s="132">
        <v>24.49</v>
      </c>
      <c r="C30" s="4" t="s">
        <v>167</v>
      </c>
      <c r="D30" s="4" t="s">
        <v>104</v>
      </c>
      <c r="E30" s="4" t="s">
        <v>141</v>
      </c>
      <c r="F30" s="6"/>
    </row>
    <row r="31" spans="1:6" x14ac:dyDescent="0.2">
      <c r="A31" s="7">
        <v>42557</v>
      </c>
      <c r="B31" s="132">
        <f>173.04+120.87</f>
        <v>293.90999999999997</v>
      </c>
      <c r="C31" s="4" t="s">
        <v>166</v>
      </c>
      <c r="D31" s="4" t="s">
        <v>110</v>
      </c>
      <c r="E31" s="4" t="s">
        <v>142</v>
      </c>
      <c r="F31" s="6"/>
    </row>
    <row r="32" spans="1:6" x14ac:dyDescent="0.2">
      <c r="A32" s="7">
        <v>42557</v>
      </c>
      <c r="B32" s="132">
        <v>15.65</v>
      </c>
      <c r="C32" s="4" t="s">
        <v>166</v>
      </c>
      <c r="D32" s="4" t="s">
        <v>106</v>
      </c>
      <c r="E32" s="4" t="s">
        <v>142</v>
      </c>
      <c r="F32" s="6"/>
    </row>
    <row r="33" spans="1:6" x14ac:dyDescent="0.2">
      <c r="A33" s="7">
        <v>42557</v>
      </c>
      <c r="B33" s="132">
        <v>143.47999999999999</v>
      </c>
      <c r="C33" s="4" t="s">
        <v>166</v>
      </c>
      <c r="D33" s="4" t="s">
        <v>112</v>
      </c>
      <c r="E33" s="4" t="s">
        <v>142</v>
      </c>
      <c r="F33" s="6"/>
    </row>
    <row r="34" spans="1:6" x14ac:dyDescent="0.2">
      <c r="A34" s="7">
        <v>42557</v>
      </c>
      <c r="B34" s="132">
        <v>45</v>
      </c>
      <c r="C34" s="4" t="s">
        <v>166</v>
      </c>
      <c r="D34" s="4" t="s">
        <v>107</v>
      </c>
      <c r="E34" s="4" t="s">
        <v>142</v>
      </c>
      <c r="F34" s="6"/>
    </row>
    <row r="35" spans="1:6" x14ac:dyDescent="0.2">
      <c r="A35" s="7">
        <v>42558</v>
      </c>
      <c r="B35" s="132">
        <v>30</v>
      </c>
      <c r="C35" s="4" t="s">
        <v>166</v>
      </c>
      <c r="D35" s="4" t="s">
        <v>107</v>
      </c>
      <c r="E35" s="4" t="s">
        <v>142</v>
      </c>
      <c r="F35" s="6"/>
    </row>
    <row r="36" spans="1:6" x14ac:dyDescent="0.2">
      <c r="A36" s="7">
        <v>42558</v>
      </c>
      <c r="B36" s="132">
        <v>15.65</v>
      </c>
      <c r="C36" s="4" t="s">
        <v>166</v>
      </c>
      <c r="D36" s="4" t="s">
        <v>108</v>
      </c>
      <c r="E36" s="4" t="s">
        <v>142</v>
      </c>
      <c r="F36" s="6"/>
    </row>
    <row r="37" spans="1:6" x14ac:dyDescent="0.2">
      <c r="A37" s="7">
        <v>42558</v>
      </c>
      <c r="B37" s="132">
        <v>36.54</v>
      </c>
      <c r="C37" s="4" t="s">
        <v>168</v>
      </c>
      <c r="D37" s="4" t="s">
        <v>109</v>
      </c>
      <c r="E37" s="4" t="s">
        <v>141</v>
      </c>
      <c r="F37" s="6"/>
    </row>
    <row r="38" spans="1:6" ht="25.5" x14ac:dyDescent="0.2">
      <c r="A38" s="7">
        <v>42572</v>
      </c>
      <c r="B38" s="132">
        <v>25.63</v>
      </c>
      <c r="C38" s="4" t="s">
        <v>169</v>
      </c>
      <c r="D38" s="4" t="s">
        <v>104</v>
      </c>
      <c r="E38" s="4" t="s">
        <v>141</v>
      </c>
      <c r="F38" s="6"/>
    </row>
    <row r="39" spans="1:6" x14ac:dyDescent="0.2">
      <c r="A39" s="2">
        <v>42572</v>
      </c>
      <c r="B39" s="132">
        <f>104.35+43.48</f>
        <v>147.82999999999998</v>
      </c>
      <c r="C39" s="4" t="s">
        <v>170</v>
      </c>
      <c r="D39" s="4" t="s">
        <v>110</v>
      </c>
      <c r="E39" s="4" t="s">
        <v>142</v>
      </c>
      <c r="F39" s="6"/>
    </row>
    <row r="40" spans="1:6" x14ac:dyDescent="0.2">
      <c r="A40" s="2">
        <v>42572</v>
      </c>
      <c r="B40" s="132">
        <v>65.040000000000006</v>
      </c>
      <c r="C40" s="4" t="s">
        <v>170</v>
      </c>
      <c r="D40" s="4" t="s">
        <v>111</v>
      </c>
      <c r="E40" s="4" t="s">
        <v>142</v>
      </c>
      <c r="F40" s="6"/>
    </row>
    <row r="41" spans="1:6" x14ac:dyDescent="0.2">
      <c r="A41" s="2">
        <v>42572</v>
      </c>
      <c r="B41" s="132">
        <v>16.52</v>
      </c>
      <c r="C41" s="4" t="s">
        <v>170</v>
      </c>
      <c r="D41" s="4" t="s">
        <v>99</v>
      </c>
      <c r="E41" s="4" t="s">
        <v>142</v>
      </c>
      <c r="F41" s="6"/>
    </row>
    <row r="42" spans="1:6" x14ac:dyDescent="0.2">
      <c r="A42" s="2">
        <v>42572</v>
      </c>
      <c r="B42" s="132">
        <v>30</v>
      </c>
      <c r="C42" s="4" t="s">
        <v>170</v>
      </c>
      <c r="D42" s="4" t="s">
        <v>107</v>
      </c>
      <c r="E42" s="4" t="s">
        <v>142</v>
      </c>
      <c r="F42" s="6"/>
    </row>
    <row r="43" spans="1:6" x14ac:dyDescent="0.2">
      <c r="A43" s="2">
        <v>42572</v>
      </c>
      <c r="B43" s="132">
        <v>166.96</v>
      </c>
      <c r="C43" s="4" t="s">
        <v>170</v>
      </c>
      <c r="D43" s="4" t="s">
        <v>112</v>
      </c>
      <c r="E43" s="4" t="s">
        <v>142</v>
      </c>
      <c r="F43" s="6"/>
    </row>
    <row r="44" spans="1:6" x14ac:dyDescent="0.2">
      <c r="A44" s="2">
        <v>42573</v>
      </c>
      <c r="B44" s="132">
        <v>30</v>
      </c>
      <c r="C44" s="4" t="s">
        <v>170</v>
      </c>
      <c r="D44" s="4" t="s">
        <v>107</v>
      </c>
      <c r="E44" s="4" t="s">
        <v>142</v>
      </c>
      <c r="F44" s="6"/>
    </row>
    <row r="45" spans="1:6" x14ac:dyDescent="0.2">
      <c r="A45" s="2">
        <v>42573</v>
      </c>
      <c r="B45" s="132">
        <v>15.65</v>
      </c>
      <c r="C45" s="4" t="s">
        <v>170</v>
      </c>
      <c r="D45" s="4" t="s">
        <v>113</v>
      </c>
      <c r="E45" s="4" t="s">
        <v>142</v>
      </c>
      <c r="F45" s="6"/>
    </row>
    <row r="46" spans="1:6" x14ac:dyDescent="0.2">
      <c r="A46" s="2">
        <v>42573</v>
      </c>
      <c r="B46" s="132">
        <v>31.27</v>
      </c>
      <c r="C46" s="4" t="s">
        <v>171</v>
      </c>
      <c r="D46" s="4" t="s">
        <v>109</v>
      </c>
      <c r="E46" s="4" t="s">
        <v>141</v>
      </c>
      <c r="F46" s="6"/>
    </row>
    <row r="47" spans="1:6" ht="25.5" x14ac:dyDescent="0.2">
      <c r="A47" s="2">
        <v>42575</v>
      </c>
      <c r="B47" s="132">
        <v>39.22</v>
      </c>
      <c r="C47" s="4" t="s">
        <v>173</v>
      </c>
      <c r="D47" s="4" t="s">
        <v>104</v>
      </c>
      <c r="E47" s="4" t="s">
        <v>141</v>
      </c>
      <c r="F47" s="6"/>
    </row>
    <row r="48" spans="1:6" x14ac:dyDescent="0.2">
      <c r="A48" s="2">
        <v>42575</v>
      </c>
      <c r="B48" s="132">
        <f>350.43+65.25</f>
        <v>415.68</v>
      </c>
      <c r="C48" s="4" t="s">
        <v>172</v>
      </c>
      <c r="D48" s="4" t="s">
        <v>114</v>
      </c>
      <c r="E48" s="4" t="s">
        <v>143</v>
      </c>
      <c r="F48" s="6"/>
    </row>
    <row r="49" spans="1:6" x14ac:dyDescent="0.2">
      <c r="A49" s="2">
        <v>42575</v>
      </c>
      <c r="B49" s="132">
        <v>93.74</v>
      </c>
      <c r="C49" s="4" t="s">
        <v>172</v>
      </c>
      <c r="D49" s="4" t="s">
        <v>115</v>
      </c>
      <c r="E49" s="4" t="s">
        <v>143</v>
      </c>
      <c r="F49" s="6"/>
    </row>
    <row r="50" spans="1:6" x14ac:dyDescent="0.2">
      <c r="A50" s="2">
        <v>42576</v>
      </c>
      <c r="B50" s="132">
        <v>380.87</v>
      </c>
      <c r="C50" s="4" t="s">
        <v>172</v>
      </c>
      <c r="D50" s="4" t="s">
        <v>116</v>
      </c>
      <c r="E50" s="4" t="s">
        <v>143</v>
      </c>
      <c r="F50" s="6"/>
    </row>
    <row r="51" spans="1:6" x14ac:dyDescent="0.2">
      <c r="A51" s="2">
        <v>42576</v>
      </c>
      <c r="B51" s="132">
        <v>30</v>
      </c>
      <c r="C51" s="4" t="s">
        <v>172</v>
      </c>
      <c r="D51" s="4" t="s">
        <v>117</v>
      </c>
      <c r="E51" s="4" t="s">
        <v>143</v>
      </c>
      <c r="F51" s="6"/>
    </row>
    <row r="52" spans="1:6" x14ac:dyDescent="0.2">
      <c r="A52" s="2">
        <v>42577</v>
      </c>
      <c r="B52" s="132">
        <v>20</v>
      </c>
      <c r="C52" s="4" t="s">
        <v>172</v>
      </c>
      <c r="D52" s="4" t="s">
        <v>117</v>
      </c>
      <c r="E52" s="4" t="s">
        <v>143</v>
      </c>
      <c r="F52" s="6"/>
    </row>
    <row r="53" spans="1:6" x14ac:dyDescent="0.2">
      <c r="A53" s="2">
        <v>42577</v>
      </c>
      <c r="B53" s="132">
        <v>85.03</v>
      </c>
      <c r="C53" s="4" t="s">
        <v>172</v>
      </c>
      <c r="D53" s="4" t="s">
        <v>118</v>
      </c>
      <c r="E53" s="4" t="s">
        <v>143</v>
      </c>
      <c r="F53" s="6"/>
    </row>
    <row r="54" spans="1:6" x14ac:dyDescent="0.2">
      <c r="A54" s="2">
        <v>42577</v>
      </c>
      <c r="B54" s="132">
        <v>38.46</v>
      </c>
      <c r="C54" s="4" t="s">
        <v>180</v>
      </c>
      <c r="D54" s="4" t="s">
        <v>109</v>
      </c>
      <c r="E54" s="4" t="s">
        <v>141</v>
      </c>
      <c r="F54" s="6"/>
    </row>
    <row r="55" spans="1:6" ht="51" x14ac:dyDescent="0.2">
      <c r="A55" s="7">
        <v>42583</v>
      </c>
      <c r="B55" s="132">
        <v>7.81</v>
      </c>
      <c r="C55" s="4" t="s">
        <v>174</v>
      </c>
      <c r="D55" s="4" t="s">
        <v>119</v>
      </c>
      <c r="E55" s="4" t="s">
        <v>142</v>
      </c>
      <c r="F55" s="6"/>
    </row>
    <row r="56" spans="1:6" x14ac:dyDescent="0.2">
      <c r="A56" s="7">
        <v>42583</v>
      </c>
      <c r="B56" s="132">
        <v>354.8</v>
      </c>
      <c r="C56" s="4" t="s">
        <v>175</v>
      </c>
      <c r="D56" s="4" t="s">
        <v>110</v>
      </c>
      <c r="E56" s="4" t="s">
        <v>142</v>
      </c>
      <c r="F56" s="6"/>
    </row>
    <row r="57" spans="1:6" ht="25.5" x14ac:dyDescent="0.2">
      <c r="A57" s="7">
        <v>42583</v>
      </c>
      <c r="B57" s="132">
        <v>115</v>
      </c>
      <c r="C57" s="4" t="s">
        <v>175</v>
      </c>
      <c r="D57" s="4" t="s">
        <v>120</v>
      </c>
      <c r="E57" s="4" t="s">
        <v>142</v>
      </c>
      <c r="F57" s="6"/>
    </row>
    <row r="58" spans="1:6" ht="25.5" x14ac:dyDescent="0.2">
      <c r="A58" s="7">
        <v>42584</v>
      </c>
      <c r="B58" s="132">
        <v>135</v>
      </c>
      <c r="C58" s="4" t="s">
        <v>175</v>
      </c>
      <c r="D58" s="4" t="s">
        <v>120</v>
      </c>
      <c r="E58" s="4" t="s">
        <v>142</v>
      </c>
      <c r="F58" s="6"/>
    </row>
    <row r="59" spans="1:6" ht="25.5" x14ac:dyDescent="0.2">
      <c r="A59" s="7">
        <v>42585</v>
      </c>
      <c r="B59" s="132">
        <v>15.65</v>
      </c>
      <c r="C59" s="4" t="s">
        <v>176</v>
      </c>
      <c r="D59" s="4" t="s">
        <v>113</v>
      </c>
      <c r="E59" s="4" t="s">
        <v>142</v>
      </c>
      <c r="F59" s="6"/>
    </row>
    <row r="60" spans="1:6" ht="25.5" x14ac:dyDescent="0.2">
      <c r="A60" s="7">
        <v>42585</v>
      </c>
      <c r="B60" s="132">
        <v>493.91</v>
      </c>
      <c r="C60" s="4" t="s">
        <v>176</v>
      </c>
      <c r="D60" s="4" t="s">
        <v>121</v>
      </c>
      <c r="E60" s="4" t="s">
        <v>144</v>
      </c>
      <c r="F60" s="6"/>
    </row>
    <row r="61" spans="1:6" ht="25.5" x14ac:dyDescent="0.2">
      <c r="A61" s="7">
        <v>42585</v>
      </c>
      <c r="B61" s="132">
        <v>129.57</v>
      </c>
      <c r="C61" s="4" t="s">
        <v>176</v>
      </c>
      <c r="D61" s="4" t="s">
        <v>122</v>
      </c>
      <c r="E61" s="4" t="s">
        <v>144</v>
      </c>
      <c r="F61" s="6"/>
    </row>
    <row r="62" spans="1:6" ht="25.5" x14ac:dyDescent="0.2">
      <c r="A62" s="7">
        <v>42585</v>
      </c>
      <c r="B62" s="132">
        <v>40.28</v>
      </c>
      <c r="C62" s="4" t="s">
        <v>176</v>
      </c>
      <c r="D62" s="4" t="s">
        <v>210</v>
      </c>
      <c r="E62" s="4" t="s">
        <v>144</v>
      </c>
      <c r="F62" s="6"/>
    </row>
    <row r="63" spans="1:6" ht="25.5" x14ac:dyDescent="0.2">
      <c r="A63" s="7">
        <v>42585</v>
      </c>
      <c r="B63" s="132">
        <v>45</v>
      </c>
      <c r="C63" s="4" t="s">
        <v>176</v>
      </c>
      <c r="D63" s="4" t="s">
        <v>123</v>
      </c>
      <c r="E63" s="4" t="s">
        <v>144</v>
      </c>
      <c r="F63" s="6"/>
    </row>
    <row r="64" spans="1:6" ht="25.5" x14ac:dyDescent="0.2">
      <c r="A64" s="7">
        <v>42585</v>
      </c>
      <c r="B64" s="132">
        <v>16.78</v>
      </c>
      <c r="C64" s="4" t="s">
        <v>176</v>
      </c>
      <c r="D64" s="4" t="s">
        <v>124</v>
      </c>
      <c r="E64" s="4" t="s">
        <v>144</v>
      </c>
      <c r="F64" s="6"/>
    </row>
    <row r="65" spans="1:6" x14ac:dyDescent="0.2">
      <c r="A65" s="7">
        <v>42586</v>
      </c>
      <c r="B65" s="132">
        <v>15.65</v>
      </c>
      <c r="C65" s="4" t="s">
        <v>177</v>
      </c>
      <c r="D65" s="4" t="s">
        <v>125</v>
      </c>
      <c r="E65" s="4" t="s">
        <v>142</v>
      </c>
      <c r="F65" s="6"/>
    </row>
    <row r="66" spans="1:6" ht="25.5" x14ac:dyDescent="0.2">
      <c r="A66" s="7">
        <v>42586</v>
      </c>
      <c r="B66" s="132">
        <v>100</v>
      </c>
      <c r="C66" s="4" t="s">
        <v>175</v>
      </c>
      <c r="D66" s="4" t="s">
        <v>120</v>
      </c>
      <c r="E66" s="4" t="s">
        <v>142</v>
      </c>
      <c r="F66" s="6"/>
    </row>
    <row r="67" spans="1:6" x14ac:dyDescent="0.2">
      <c r="A67" s="7">
        <v>42587</v>
      </c>
      <c r="B67" s="132">
        <v>20</v>
      </c>
      <c r="C67" s="4" t="s">
        <v>175</v>
      </c>
      <c r="D67" s="4" t="s">
        <v>126</v>
      </c>
      <c r="E67" s="4" t="s">
        <v>142</v>
      </c>
      <c r="F67" s="6"/>
    </row>
    <row r="68" spans="1:6" x14ac:dyDescent="0.2">
      <c r="A68" s="2">
        <v>42587</v>
      </c>
      <c r="B68" s="132">
        <v>15.65</v>
      </c>
      <c r="C68" s="4" t="s">
        <v>175</v>
      </c>
      <c r="D68" s="4" t="s">
        <v>113</v>
      </c>
      <c r="E68" s="4" t="s">
        <v>142</v>
      </c>
      <c r="F68" s="6"/>
    </row>
    <row r="69" spans="1:6" x14ac:dyDescent="0.2">
      <c r="A69" s="2">
        <v>42587</v>
      </c>
      <c r="B69" s="132">
        <v>36.96</v>
      </c>
      <c r="C69" s="4" t="s">
        <v>181</v>
      </c>
      <c r="D69" s="4" t="s">
        <v>178</v>
      </c>
      <c r="E69" s="4" t="s">
        <v>141</v>
      </c>
      <c r="F69" s="6"/>
    </row>
    <row r="70" spans="1:6" x14ac:dyDescent="0.2">
      <c r="A70" s="2">
        <v>42600</v>
      </c>
      <c r="B70" s="132">
        <v>8.42</v>
      </c>
      <c r="C70" s="4" t="s">
        <v>179</v>
      </c>
      <c r="D70" s="4" t="s">
        <v>127</v>
      </c>
      <c r="E70" s="4" t="s">
        <v>141</v>
      </c>
      <c r="F70" s="6"/>
    </row>
    <row r="71" spans="1:6" ht="25.5" x14ac:dyDescent="0.2">
      <c r="A71" s="2">
        <v>42600</v>
      </c>
      <c r="B71" s="132">
        <v>7.83</v>
      </c>
      <c r="C71" s="4" t="s">
        <v>183</v>
      </c>
      <c r="D71" s="4" t="s">
        <v>119</v>
      </c>
      <c r="E71" s="4" t="s">
        <v>141</v>
      </c>
      <c r="F71" s="6"/>
    </row>
    <row r="72" spans="1:6" x14ac:dyDescent="0.2">
      <c r="A72" s="2">
        <v>42600</v>
      </c>
      <c r="B72" s="132">
        <f>519.99+43.48+40.15</f>
        <v>603.62</v>
      </c>
      <c r="C72" s="4" t="s">
        <v>182</v>
      </c>
      <c r="D72" s="4" t="s">
        <v>110</v>
      </c>
      <c r="E72" s="4" t="s">
        <v>142</v>
      </c>
      <c r="F72" s="6"/>
    </row>
    <row r="73" spans="1:6" x14ac:dyDescent="0.2">
      <c r="A73" s="2">
        <v>42600</v>
      </c>
      <c r="B73" s="132">
        <v>71.540000000000006</v>
      </c>
      <c r="C73" s="4" t="s">
        <v>182</v>
      </c>
      <c r="D73" s="4" t="s">
        <v>128</v>
      </c>
      <c r="E73" s="4" t="s">
        <v>142</v>
      </c>
      <c r="F73" s="6"/>
    </row>
    <row r="74" spans="1:6" x14ac:dyDescent="0.2">
      <c r="A74" s="2">
        <v>42600</v>
      </c>
      <c r="B74" s="132">
        <v>90</v>
      </c>
      <c r="C74" s="4" t="s">
        <v>182</v>
      </c>
      <c r="D74" s="4" t="s">
        <v>129</v>
      </c>
      <c r="E74" s="4" t="s">
        <v>142</v>
      </c>
      <c r="F74" s="6"/>
    </row>
    <row r="75" spans="1:6" x14ac:dyDescent="0.2">
      <c r="A75" s="7">
        <v>42601</v>
      </c>
      <c r="B75" s="132">
        <v>30</v>
      </c>
      <c r="C75" s="4" t="s">
        <v>182</v>
      </c>
      <c r="D75" s="4" t="s">
        <v>129</v>
      </c>
      <c r="E75" s="4" t="s">
        <v>142</v>
      </c>
      <c r="F75" s="6"/>
    </row>
    <row r="76" spans="1:6" x14ac:dyDescent="0.2">
      <c r="A76" s="7">
        <v>42601</v>
      </c>
      <c r="B76" s="132">
        <v>71.930000000000007</v>
      </c>
      <c r="C76" s="4" t="s">
        <v>182</v>
      </c>
      <c r="D76" s="4" t="s">
        <v>130</v>
      </c>
      <c r="E76" s="4" t="s">
        <v>142</v>
      </c>
      <c r="F76" s="6"/>
    </row>
    <row r="77" spans="1:6" x14ac:dyDescent="0.2">
      <c r="A77" s="7">
        <v>42601</v>
      </c>
      <c r="B77" s="132">
        <v>39.700000000000003</v>
      </c>
      <c r="C77" s="4" t="s">
        <v>184</v>
      </c>
      <c r="D77" s="4" t="s">
        <v>109</v>
      </c>
      <c r="E77" s="4" t="s">
        <v>141</v>
      </c>
      <c r="F77" s="6"/>
    </row>
    <row r="78" spans="1:6" ht="38.25" x14ac:dyDescent="0.2">
      <c r="A78" s="7">
        <v>42606</v>
      </c>
      <c r="B78" s="132">
        <v>7.83</v>
      </c>
      <c r="C78" s="4" t="s">
        <v>185</v>
      </c>
      <c r="D78" s="4" t="s">
        <v>119</v>
      </c>
      <c r="E78" s="4" t="s">
        <v>141</v>
      </c>
      <c r="F78" s="6"/>
    </row>
    <row r="79" spans="1:6" x14ac:dyDescent="0.2">
      <c r="A79" s="113">
        <v>42606</v>
      </c>
      <c r="B79" s="132">
        <f>173.14+190.43+95.65+40.15</f>
        <v>499.37</v>
      </c>
      <c r="C79" s="4" t="s">
        <v>186</v>
      </c>
      <c r="D79" s="4" t="s">
        <v>110</v>
      </c>
      <c r="E79" s="4" t="s">
        <v>142</v>
      </c>
      <c r="F79" s="6"/>
    </row>
    <row r="80" spans="1:6" x14ac:dyDescent="0.2">
      <c r="A80" s="7">
        <v>42606</v>
      </c>
      <c r="B80" s="132">
        <v>90.49</v>
      </c>
      <c r="C80" s="4" t="s">
        <v>186</v>
      </c>
      <c r="D80" s="4" t="s">
        <v>128</v>
      </c>
      <c r="E80" s="4" t="s">
        <v>142</v>
      </c>
      <c r="F80" s="6"/>
    </row>
    <row r="81" spans="1:6" x14ac:dyDescent="0.2">
      <c r="A81" s="7">
        <v>42606</v>
      </c>
      <c r="B81" s="132">
        <v>35</v>
      </c>
      <c r="C81" s="4" t="s">
        <v>186</v>
      </c>
      <c r="D81" s="4" t="s">
        <v>129</v>
      </c>
      <c r="E81" s="4" t="s">
        <v>142</v>
      </c>
      <c r="F81" s="6"/>
    </row>
    <row r="82" spans="1:6" x14ac:dyDescent="0.2">
      <c r="A82" s="7">
        <v>42606</v>
      </c>
      <c r="B82" s="132">
        <v>165.22</v>
      </c>
      <c r="C82" s="4" t="s">
        <v>186</v>
      </c>
      <c r="D82" s="4" t="s">
        <v>112</v>
      </c>
      <c r="E82" s="4" t="s">
        <v>142</v>
      </c>
      <c r="F82" s="6"/>
    </row>
    <row r="83" spans="1:6" x14ac:dyDescent="0.2">
      <c r="A83" s="7">
        <v>42607</v>
      </c>
      <c r="B83" s="132">
        <v>30</v>
      </c>
      <c r="C83" s="4" t="s">
        <v>186</v>
      </c>
      <c r="D83" s="4" t="s">
        <v>131</v>
      </c>
      <c r="E83" s="4" t="s">
        <v>142</v>
      </c>
      <c r="F83" s="6"/>
    </row>
    <row r="84" spans="1:6" x14ac:dyDescent="0.2">
      <c r="A84" s="7">
        <v>42607</v>
      </c>
      <c r="B84" s="132">
        <v>15.65</v>
      </c>
      <c r="C84" s="4" t="s">
        <v>186</v>
      </c>
      <c r="D84" s="4" t="s">
        <v>113</v>
      </c>
      <c r="E84" s="4" t="s">
        <v>142</v>
      </c>
      <c r="F84" s="6"/>
    </row>
    <row r="85" spans="1:6" x14ac:dyDescent="0.2">
      <c r="A85" s="7">
        <v>42607</v>
      </c>
      <c r="B85" s="132">
        <v>31.86</v>
      </c>
      <c r="C85" s="4" t="s">
        <v>187</v>
      </c>
      <c r="D85" s="4" t="s">
        <v>109</v>
      </c>
      <c r="E85" s="4" t="s">
        <v>141</v>
      </c>
      <c r="F85" s="6"/>
    </row>
    <row r="86" spans="1:6" ht="38.25" x14ac:dyDescent="0.2">
      <c r="A86" s="2">
        <v>42613</v>
      </c>
      <c r="B86" s="132">
        <v>7.83</v>
      </c>
      <c r="C86" s="36" t="s">
        <v>189</v>
      </c>
      <c r="D86" s="4" t="s">
        <v>119</v>
      </c>
      <c r="E86" s="4" t="s">
        <v>142</v>
      </c>
      <c r="F86" s="6"/>
    </row>
    <row r="87" spans="1:6" x14ac:dyDescent="0.2">
      <c r="A87" s="2">
        <v>42613</v>
      </c>
      <c r="B87" s="132">
        <f>173.04*2+40.15</f>
        <v>386.22999999999996</v>
      </c>
      <c r="C87" s="36" t="s">
        <v>188</v>
      </c>
      <c r="D87" s="4" t="s">
        <v>110</v>
      </c>
      <c r="E87" s="4" t="s">
        <v>142</v>
      </c>
      <c r="F87" s="6"/>
    </row>
    <row r="88" spans="1:6" x14ac:dyDescent="0.2">
      <c r="A88" s="2">
        <v>42613</v>
      </c>
      <c r="B88" s="132">
        <v>55</v>
      </c>
      <c r="C88" s="36" t="s">
        <v>188</v>
      </c>
      <c r="D88" s="4" t="s">
        <v>132</v>
      </c>
      <c r="E88" s="4" t="s">
        <v>142</v>
      </c>
      <c r="F88" s="6"/>
    </row>
    <row r="89" spans="1:6" x14ac:dyDescent="0.2">
      <c r="A89" s="2">
        <v>42614</v>
      </c>
      <c r="B89" s="132">
        <v>45</v>
      </c>
      <c r="C89" s="36" t="s">
        <v>188</v>
      </c>
      <c r="D89" s="4" t="s">
        <v>131</v>
      </c>
      <c r="E89" s="4" t="s">
        <v>142</v>
      </c>
      <c r="F89" s="6"/>
    </row>
    <row r="90" spans="1:6" x14ac:dyDescent="0.2">
      <c r="A90" s="2">
        <v>42614</v>
      </c>
      <c r="B90" s="132">
        <v>40.270000000000003</v>
      </c>
      <c r="C90" s="4" t="s">
        <v>190</v>
      </c>
      <c r="D90" s="4" t="s">
        <v>109</v>
      </c>
      <c r="E90" s="4" t="s">
        <v>141</v>
      </c>
      <c r="F90" s="6"/>
    </row>
    <row r="91" spans="1:6" x14ac:dyDescent="0.2">
      <c r="A91" s="2">
        <v>42622</v>
      </c>
      <c r="B91" s="132">
        <v>46.1</v>
      </c>
      <c r="C91" s="37" t="s">
        <v>191</v>
      </c>
      <c r="D91" s="4" t="s">
        <v>104</v>
      </c>
      <c r="E91" s="4" t="s">
        <v>145</v>
      </c>
      <c r="F91" s="6"/>
    </row>
    <row r="92" spans="1:6" x14ac:dyDescent="0.2">
      <c r="A92" s="2">
        <v>42622</v>
      </c>
      <c r="B92" s="132">
        <f>280+40.15</f>
        <v>320.14999999999998</v>
      </c>
      <c r="C92" s="37" t="s">
        <v>192</v>
      </c>
      <c r="D92" s="4" t="s">
        <v>133</v>
      </c>
      <c r="E92" s="4" t="s">
        <v>145</v>
      </c>
      <c r="F92" s="6"/>
    </row>
    <row r="93" spans="1:6" x14ac:dyDescent="0.2">
      <c r="A93" s="2">
        <v>42622</v>
      </c>
      <c r="B93" s="132">
        <v>10</v>
      </c>
      <c r="C93" s="37" t="s">
        <v>192</v>
      </c>
      <c r="D93" s="4" t="s">
        <v>134</v>
      </c>
      <c r="E93" s="4" t="s">
        <v>145</v>
      </c>
      <c r="F93" s="6"/>
    </row>
    <row r="94" spans="1:6" x14ac:dyDescent="0.2">
      <c r="A94" s="2">
        <v>42623</v>
      </c>
      <c r="B94" s="132">
        <v>45</v>
      </c>
      <c r="C94" s="37" t="s">
        <v>192</v>
      </c>
      <c r="D94" s="4" t="s">
        <v>134</v>
      </c>
      <c r="E94" s="4" t="s">
        <v>145</v>
      </c>
      <c r="F94" s="6"/>
    </row>
    <row r="95" spans="1:6" ht="25.5" x14ac:dyDescent="0.2">
      <c r="A95" s="2">
        <v>42626</v>
      </c>
      <c r="B95" s="132">
        <v>28.6</v>
      </c>
      <c r="C95" s="37" t="s">
        <v>194</v>
      </c>
      <c r="D95" s="4" t="s">
        <v>104</v>
      </c>
      <c r="E95" s="4" t="s">
        <v>142</v>
      </c>
      <c r="F95" s="6"/>
    </row>
    <row r="96" spans="1:6" x14ac:dyDescent="0.2">
      <c r="A96" s="2">
        <v>42626</v>
      </c>
      <c r="B96" s="132">
        <f>311+40.15</f>
        <v>351.15</v>
      </c>
      <c r="C96" s="37" t="s">
        <v>193</v>
      </c>
      <c r="D96" s="4" t="s">
        <v>110</v>
      </c>
      <c r="E96" s="4" t="s">
        <v>142</v>
      </c>
      <c r="F96" s="6"/>
    </row>
    <row r="97" spans="1:6" x14ac:dyDescent="0.2">
      <c r="A97" s="2">
        <v>42626</v>
      </c>
      <c r="B97" s="132">
        <v>12.06</v>
      </c>
      <c r="C97" s="37" t="s">
        <v>193</v>
      </c>
      <c r="D97" s="4" t="s">
        <v>99</v>
      </c>
      <c r="E97" s="4" t="s">
        <v>142</v>
      </c>
      <c r="F97" s="6"/>
    </row>
    <row r="98" spans="1:6" x14ac:dyDescent="0.2">
      <c r="A98" s="2">
        <v>42626</v>
      </c>
      <c r="B98" s="132">
        <v>115</v>
      </c>
      <c r="C98" s="37" t="s">
        <v>193</v>
      </c>
      <c r="D98" s="4" t="s">
        <v>195</v>
      </c>
      <c r="E98" s="4" t="s">
        <v>142</v>
      </c>
      <c r="F98" s="6"/>
    </row>
    <row r="99" spans="1:6" x14ac:dyDescent="0.2">
      <c r="A99" s="2">
        <v>42627</v>
      </c>
      <c r="B99" s="132">
        <v>30</v>
      </c>
      <c r="C99" s="37" t="s">
        <v>193</v>
      </c>
      <c r="D99" s="4" t="s">
        <v>196</v>
      </c>
      <c r="E99" s="4" t="s">
        <v>142</v>
      </c>
      <c r="F99" s="6"/>
    </row>
    <row r="100" spans="1:6" x14ac:dyDescent="0.2">
      <c r="A100" s="2">
        <v>42627</v>
      </c>
      <c r="B100" s="132">
        <v>76.14</v>
      </c>
      <c r="C100" s="37" t="s">
        <v>193</v>
      </c>
      <c r="D100" s="4" t="s">
        <v>130</v>
      </c>
      <c r="E100" s="4" t="s">
        <v>142</v>
      </c>
      <c r="F100" s="6"/>
    </row>
    <row r="101" spans="1:6" x14ac:dyDescent="0.2">
      <c r="A101" s="2">
        <v>42627</v>
      </c>
      <c r="B101" s="132">
        <v>32.53</v>
      </c>
      <c r="C101" s="37" t="s">
        <v>197</v>
      </c>
      <c r="D101" s="4" t="s">
        <v>109</v>
      </c>
      <c r="E101" s="4" t="s">
        <v>141</v>
      </c>
      <c r="F101" s="6"/>
    </row>
    <row r="102" spans="1:6" ht="25.5" x14ac:dyDescent="0.2">
      <c r="A102" s="2">
        <v>42634</v>
      </c>
      <c r="B102" s="132">
        <v>7.83</v>
      </c>
      <c r="C102" s="37" t="s">
        <v>198</v>
      </c>
      <c r="D102" s="4" t="s">
        <v>119</v>
      </c>
      <c r="E102" s="4" t="s">
        <v>141</v>
      </c>
      <c r="F102" s="6"/>
    </row>
    <row r="103" spans="1:6" x14ac:dyDescent="0.2">
      <c r="A103" s="2">
        <v>42634</v>
      </c>
      <c r="B103" s="132">
        <f>293.91+43.38</f>
        <v>337.29</v>
      </c>
      <c r="C103" s="37" t="s">
        <v>199</v>
      </c>
      <c r="D103" s="4" t="s">
        <v>110</v>
      </c>
      <c r="E103" s="4" t="s">
        <v>142</v>
      </c>
      <c r="F103" s="6"/>
    </row>
    <row r="104" spans="1:6" x14ac:dyDescent="0.2">
      <c r="A104" s="2">
        <v>42634</v>
      </c>
      <c r="B104" s="132">
        <v>15.65</v>
      </c>
      <c r="C104" s="37" t="s">
        <v>199</v>
      </c>
      <c r="D104" s="4" t="s">
        <v>125</v>
      </c>
      <c r="E104" s="4" t="s">
        <v>142</v>
      </c>
      <c r="F104" s="6"/>
    </row>
    <row r="105" spans="1:6" x14ac:dyDescent="0.2">
      <c r="A105" s="2">
        <v>42634</v>
      </c>
      <c r="B105" s="132">
        <v>90</v>
      </c>
      <c r="C105" s="37" t="s">
        <v>199</v>
      </c>
      <c r="D105" s="4" t="s">
        <v>132</v>
      </c>
      <c r="E105" s="4" t="s">
        <v>142</v>
      </c>
      <c r="F105" s="6"/>
    </row>
    <row r="106" spans="1:6" x14ac:dyDescent="0.2">
      <c r="A106" s="2">
        <v>43000</v>
      </c>
      <c r="B106" s="132">
        <v>85</v>
      </c>
      <c r="C106" s="37" t="s">
        <v>199</v>
      </c>
      <c r="D106" s="4" t="s">
        <v>132</v>
      </c>
      <c r="E106" s="4" t="s">
        <v>142</v>
      </c>
      <c r="F106" s="6"/>
    </row>
    <row r="107" spans="1:6" x14ac:dyDescent="0.2">
      <c r="A107" s="2">
        <v>42636</v>
      </c>
      <c r="B107" s="132">
        <v>10.71</v>
      </c>
      <c r="C107" s="37" t="s">
        <v>199</v>
      </c>
      <c r="D107" s="4" t="s">
        <v>99</v>
      </c>
      <c r="E107" s="4" t="s">
        <v>142</v>
      </c>
      <c r="F107" s="6"/>
    </row>
    <row r="108" spans="1:6" x14ac:dyDescent="0.2">
      <c r="A108" s="2">
        <v>42636</v>
      </c>
      <c r="B108" s="132">
        <v>20</v>
      </c>
      <c r="C108" s="37" t="s">
        <v>199</v>
      </c>
      <c r="D108" s="4" t="s">
        <v>131</v>
      </c>
      <c r="E108" s="4" t="s">
        <v>142</v>
      </c>
      <c r="F108" s="6"/>
    </row>
    <row r="109" spans="1:6" x14ac:dyDescent="0.2">
      <c r="A109" s="2">
        <v>42636</v>
      </c>
      <c r="B109" s="132">
        <v>7.83</v>
      </c>
      <c r="C109" s="37" t="s">
        <v>200</v>
      </c>
      <c r="D109" s="4" t="s">
        <v>135</v>
      </c>
      <c r="E109" s="4" t="s">
        <v>141</v>
      </c>
      <c r="F109" s="6"/>
    </row>
    <row r="110" spans="1:6" x14ac:dyDescent="0.2">
      <c r="A110" s="2">
        <v>42641</v>
      </c>
      <c r="B110" s="132">
        <v>8.99</v>
      </c>
      <c r="C110" s="37" t="s">
        <v>100</v>
      </c>
      <c r="D110" s="4" t="s">
        <v>127</v>
      </c>
      <c r="E110" s="4" t="s">
        <v>141</v>
      </c>
      <c r="F110" s="6"/>
    </row>
    <row r="111" spans="1:6" ht="63.75" x14ac:dyDescent="0.2">
      <c r="A111" s="2">
        <v>42648</v>
      </c>
      <c r="B111" s="132">
        <f>588.68+43.37+23+52.17</f>
        <v>707.21999999999991</v>
      </c>
      <c r="C111" s="37" t="s">
        <v>201</v>
      </c>
      <c r="D111" s="4" t="s">
        <v>136</v>
      </c>
      <c r="E111" s="4" t="s">
        <v>146</v>
      </c>
      <c r="F111" s="6"/>
    </row>
    <row r="112" spans="1:6" x14ac:dyDescent="0.2">
      <c r="A112" s="2">
        <v>42648</v>
      </c>
      <c r="B112" s="132">
        <v>165.22</v>
      </c>
      <c r="C112" s="37" t="s">
        <v>202</v>
      </c>
      <c r="D112" s="4" t="s">
        <v>112</v>
      </c>
      <c r="E112" s="4" t="s">
        <v>142</v>
      </c>
      <c r="F112" s="6"/>
    </row>
    <row r="113" spans="1:8" x14ac:dyDescent="0.2">
      <c r="A113" s="2">
        <v>42648</v>
      </c>
      <c r="B113" s="132">
        <v>60</v>
      </c>
      <c r="C113" s="37" t="s">
        <v>202</v>
      </c>
      <c r="D113" s="4" t="s">
        <v>131</v>
      </c>
      <c r="E113" s="4" t="s">
        <v>142</v>
      </c>
      <c r="F113" s="6"/>
    </row>
    <row r="114" spans="1:8" x14ac:dyDescent="0.2">
      <c r="A114" s="2">
        <v>42649</v>
      </c>
      <c r="B114" s="132">
        <v>15.65</v>
      </c>
      <c r="C114" s="37" t="s">
        <v>202</v>
      </c>
      <c r="D114" s="4" t="s">
        <v>113</v>
      </c>
      <c r="E114" s="4" t="s">
        <v>142</v>
      </c>
      <c r="F114" s="6"/>
    </row>
    <row r="115" spans="1:8" x14ac:dyDescent="0.2">
      <c r="A115" s="2">
        <v>42649</v>
      </c>
      <c r="B115" s="132">
        <v>46.01</v>
      </c>
      <c r="C115" s="37" t="s">
        <v>202</v>
      </c>
      <c r="D115" s="6" t="s">
        <v>137</v>
      </c>
      <c r="E115" s="6" t="s">
        <v>146</v>
      </c>
      <c r="F115" s="6"/>
    </row>
    <row r="116" spans="1:8" x14ac:dyDescent="0.2">
      <c r="A116" s="2">
        <v>42649</v>
      </c>
      <c r="B116" s="132">
        <v>120</v>
      </c>
      <c r="C116" s="37" t="s">
        <v>202</v>
      </c>
      <c r="D116" s="6" t="s">
        <v>203</v>
      </c>
      <c r="E116" s="6" t="s">
        <v>146</v>
      </c>
      <c r="F116" s="6"/>
    </row>
    <row r="117" spans="1:8" x14ac:dyDescent="0.2">
      <c r="A117" s="2">
        <v>42650</v>
      </c>
      <c r="B117" s="132">
        <v>20</v>
      </c>
      <c r="C117" s="37" t="s">
        <v>202</v>
      </c>
      <c r="D117" s="6" t="s">
        <v>203</v>
      </c>
      <c r="E117" s="6" t="s">
        <v>146</v>
      </c>
      <c r="F117" s="6"/>
    </row>
    <row r="118" spans="1:8" x14ac:dyDescent="0.2">
      <c r="A118" s="2">
        <v>42650</v>
      </c>
      <c r="B118" s="132">
        <v>7.83</v>
      </c>
      <c r="C118" s="37" t="s">
        <v>101</v>
      </c>
      <c r="D118" s="6" t="s">
        <v>138</v>
      </c>
      <c r="E118" s="6" t="s">
        <v>141</v>
      </c>
      <c r="F118" s="6"/>
    </row>
    <row r="119" spans="1:8" x14ac:dyDescent="0.2">
      <c r="A119" s="2">
        <v>42654</v>
      </c>
      <c r="B119" s="132">
        <v>11</v>
      </c>
      <c r="C119" s="37" t="s">
        <v>102</v>
      </c>
      <c r="D119" s="6" t="s">
        <v>127</v>
      </c>
      <c r="E119" s="6" t="s">
        <v>141</v>
      </c>
      <c r="F119" s="6"/>
    </row>
    <row r="120" spans="1:8" ht="51" x14ac:dyDescent="0.2">
      <c r="A120" s="2">
        <v>42655</v>
      </c>
      <c r="B120" s="132">
        <v>27.83</v>
      </c>
      <c r="C120" s="37" t="s">
        <v>204</v>
      </c>
      <c r="D120" s="4" t="s">
        <v>104</v>
      </c>
      <c r="E120" s="6" t="s">
        <v>141</v>
      </c>
      <c r="F120" s="6"/>
    </row>
    <row r="121" spans="1:8" x14ac:dyDescent="0.2">
      <c r="A121" s="7">
        <v>42655</v>
      </c>
      <c r="B121" s="132">
        <f>510.43-91</f>
        <v>419.43</v>
      </c>
      <c r="C121" s="37" t="s">
        <v>205</v>
      </c>
      <c r="D121" s="6" t="s">
        <v>206</v>
      </c>
      <c r="E121" s="6" t="s">
        <v>142</v>
      </c>
      <c r="F121" s="6"/>
    </row>
    <row r="122" spans="1:8" x14ac:dyDescent="0.2">
      <c r="A122" s="7">
        <v>42655</v>
      </c>
      <c r="B122" s="132">
        <v>43.48</v>
      </c>
      <c r="C122" s="37" t="s">
        <v>205</v>
      </c>
      <c r="D122" s="6" t="s">
        <v>99</v>
      </c>
      <c r="E122" s="6" t="s">
        <v>142</v>
      </c>
      <c r="F122" s="6"/>
    </row>
    <row r="123" spans="1:8" x14ac:dyDescent="0.2">
      <c r="A123" s="7">
        <v>42655</v>
      </c>
      <c r="B123" s="132">
        <v>35</v>
      </c>
      <c r="C123" s="37" t="s">
        <v>205</v>
      </c>
      <c r="D123" s="6" t="s">
        <v>131</v>
      </c>
      <c r="E123" s="6" t="s">
        <v>142</v>
      </c>
      <c r="F123" s="6"/>
    </row>
    <row r="124" spans="1:8" x14ac:dyDescent="0.2">
      <c r="A124" s="7">
        <v>42656</v>
      </c>
      <c r="B124" s="132">
        <v>65</v>
      </c>
      <c r="C124" s="37" t="s">
        <v>205</v>
      </c>
      <c r="D124" s="6" t="s">
        <v>131</v>
      </c>
      <c r="E124" s="6" t="s">
        <v>142</v>
      </c>
      <c r="F124" s="6"/>
    </row>
    <row r="125" spans="1:8" x14ac:dyDescent="0.2">
      <c r="A125" s="7">
        <v>42657</v>
      </c>
      <c r="B125" s="132">
        <v>30</v>
      </c>
      <c r="C125" s="37" t="s">
        <v>205</v>
      </c>
      <c r="D125" s="6" t="s">
        <v>131</v>
      </c>
      <c r="E125" s="6" t="s">
        <v>142</v>
      </c>
      <c r="F125" s="6"/>
    </row>
    <row r="126" spans="1:8" x14ac:dyDescent="0.2">
      <c r="A126" s="7">
        <v>42658</v>
      </c>
      <c r="B126" s="132">
        <v>45</v>
      </c>
      <c r="C126" s="37" t="s">
        <v>205</v>
      </c>
      <c r="D126" s="6" t="s">
        <v>131</v>
      </c>
      <c r="E126" s="6" t="s">
        <v>142</v>
      </c>
      <c r="F126" s="6"/>
      <c r="G126" s="111"/>
      <c r="H126" s="111"/>
    </row>
    <row r="127" spans="1:8" x14ac:dyDescent="0.2">
      <c r="A127" s="113">
        <v>42691</v>
      </c>
      <c r="B127" s="132">
        <v>250.43</v>
      </c>
      <c r="C127" s="6" t="s">
        <v>103</v>
      </c>
      <c r="D127" s="4" t="s">
        <v>110</v>
      </c>
      <c r="E127" s="6" t="s">
        <v>142</v>
      </c>
      <c r="F127" s="6"/>
    </row>
    <row r="128" spans="1:8" ht="51" x14ac:dyDescent="0.2">
      <c r="A128" s="2">
        <v>42703</v>
      </c>
      <c r="B128" s="132">
        <f>60.88+52.17+71</f>
        <v>184.05</v>
      </c>
      <c r="C128" s="6" t="s">
        <v>208</v>
      </c>
      <c r="D128" s="4" t="s">
        <v>110</v>
      </c>
      <c r="E128" s="6" t="s">
        <v>142</v>
      </c>
      <c r="F128" s="6"/>
    </row>
    <row r="129" spans="1:8" x14ac:dyDescent="0.2">
      <c r="A129" s="2">
        <v>42703</v>
      </c>
      <c r="B129" s="132">
        <v>15.65</v>
      </c>
      <c r="C129" s="6" t="s">
        <v>207</v>
      </c>
      <c r="D129" s="4" t="s">
        <v>125</v>
      </c>
      <c r="E129" s="6" t="s">
        <v>142</v>
      </c>
      <c r="F129" s="6"/>
    </row>
    <row r="130" spans="1:8" x14ac:dyDescent="0.2">
      <c r="A130" s="2">
        <v>42703</v>
      </c>
      <c r="B130" s="132">
        <v>100</v>
      </c>
      <c r="C130" s="6" t="s">
        <v>207</v>
      </c>
      <c r="D130" s="4" t="s">
        <v>132</v>
      </c>
      <c r="E130" s="6" t="s">
        <v>142</v>
      </c>
      <c r="F130" s="6"/>
    </row>
    <row r="131" spans="1:8" x14ac:dyDescent="0.2">
      <c r="A131" s="2">
        <v>42704</v>
      </c>
      <c r="B131" s="132">
        <v>115</v>
      </c>
      <c r="C131" s="6" t="s">
        <v>207</v>
      </c>
      <c r="D131" s="4" t="s">
        <v>132</v>
      </c>
      <c r="E131" s="6" t="s">
        <v>142</v>
      </c>
      <c r="F131" s="6"/>
    </row>
    <row r="132" spans="1:8" x14ac:dyDescent="0.2">
      <c r="A132" s="2">
        <v>42705</v>
      </c>
      <c r="B132" s="132">
        <v>15</v>
      </c>
      <c r="C132" s="6" t="s">
        <v>207</v>
      </c>
      <c r="D132" s="4" t="s">
        <v>131</v>
      </c>
      <c r="E132" s="6" t="s">
        <v>142</v>
      </c>
      <c r="F132" s="6"/>
    </row>
    <row r="133" spans="1:8" ht="18" customHeight="1" x14ac:dyDescent="0.2">
      <c r="A133" s="2">
        <v>42705</v>
      </c>
      <c r="B133" s="132">
        <v>67.73</v>
      </c>
      <c r="C133" s="6" t="s">
        <v>207</v>
      </c>
      <c r="D133" s="4" t="s">
        <v>130</v>
      </c>
      <c r="E133" s="6" t="s">
        <v>142</v>
      </c>
      <c r="F133" s="6"/>
    </row>
    <row r="134" spans="1:8" x14ac:dyDescent="0.2">
      <c r="A134" s="115">
        <v>42710</v>
      </c>
      <c r="B134" s="132">
        <v>10.53</v>
      </c>
      <c r="C134" s="37" t="s">
        <v>211</v>
      </c>
      <c r="D134" s="36" t="s">
        <v>127</v>
      </c>
      <c r="E134" s="37" t="s">
        <v>141</v>
      </c>
      <c r="F134" s="6"/>
    </row>
    <row r="135" spans="1:8" ht="25.5" x14ac:dyDescent="0.2">
      <c r="A135" s="2">
        <v>42711</v>
      </c>
      <c r="B135" s="132">
        <v>87.04</v>
      </c>
      <c r="C135" s="6" t="s">
        <v>209</v>
      </c>
      <c r="D135" s="4" t="s">
        <v>139</v>
      </c>
      <c r="E135" s="6" t="s">
        <v>147</v>
      </c>
      <c r="F135" s="6"/>
    </row>
    <row r="136" spans="1:8" ht="63.75" x14ac:dyDescent="0.2">
      <c r="A136" s="115">
        <v>42723</v>
      </c>
      <c r="B136" s="132">
        <v>52.51</v>
      </c>
      <c r="C136" s="37" t="s">
        <v>238</v>
      </c>
      <c r="D136" s="37" t="s">
        <v>240</v>
      </c>
      <c r="E136" s="37" t="s">
        <v>141</v>
      </c>
      <c r="F136" s="6"/>
    </row>
    <row r="137" spans="1:8" x14ac:dyDescent="0.2">
      <c r="A137" s="115">
        <v>42723</v>
      </c>
      <c r="B137" s="132">
        <v>7.39</v>
      </c>
      <c r="C137" s="37" t="s">
        <v>212</v>
      </c>
      <c r="D137" s="4" t="s">
        <v>239</v>
      </c>
      <c r="E137" s="37" t="s">
        <v>146</v>
      </c>
      <c r="F137" s="6"/>
    </row>
    <row r="138" spans="1:8" x14ac:dyDescent="0.2">
      <c r="A138" s="115">
        <v>42723</v>
      </c>
      <c r="B138" s="132">
        <f>328.69+49.25</f>
        <v>377.94</v>
      </c>
      <c r="C138" s="37" t="s">
        <v>212</v>
      </c>
      <c r="D138" s="36" t="s">
        <v>140</v>
      </c>
      <c r="E138" s="37" t="s">
        <v>146</v>
      </c>
      <c r="F138" s="6"/>
    </row>
    <row r="139" spans="1:8" x14ac:dyDescent="0.2">
      <c r="A139" s="115">
        <v>42724</v>
      </c>
      <c r="B139" s="132">
        <v>100</v>
      </c>
      <c r="C139" s="37" t="s">
        <v>212</v>
      </c>
      <c r="D139" s="4" t="s">
        <v>213</v>
      </c>
      <c r="E139" s="37" t="s">
        <v>146</v>
      </c>
      <c r="F139" s="6"/>
    </row>
    <row r="140" spans="1:8" x14ac:dyDescent="0.2">
      <c r="A140" s="115">
        <v>42725</v>
      </c>
      <c r="B140" s="132">
        <v>100</v>
      </c>
      <c r="C140" s="37" t="s">
        <v>212</v>
      </c>
      <c r="D140" s="4" t="s">
        <v>213</v>
      </c>
      <c r="E140" s="37" t="s">
        <v>146</v>
      </c>
      <c r="F140" s="6"/>
    </row>
    <row r="141" spans="1:8" x14ac:dyDescent="0.2">
      <c r="A141" s="115">
        <v>42726</v>
      </c>
      <c r="B141" s="132">
        <v>20</v>
      </c>
      <c r="C141" s="37" t="s">
        <v>212</v>
      </c>
      <c r="D141" s="4" t="s">
        <v>213</v>
      </c>
      <c r="E141" s="37" t="s">
        <v>146</v>
      </c>
      <c r="F141" s="6"/>
    </row>
    <row r="142" spans="1:8" x14ac:dyDescent="0.2">
      <c r="A142" s="115">
        <v>42726</v>
      </c>
      <c r="B142" s="132">
        <v>35.770000000000003</v>
      </c>
      <c r="C142" s="37" t="s">
        <v>105</v>
      </c>
      <c r="D142" s="37" t="s">
        <v>109</v>
      </c>
      <c r="E142" s="37" t="s">
        <v>141</v>
      </c>
      <c r="F142" s="6"/>
      <c r="G142" s="111"/>
      <c r="H142" s="111"/>
    </row>
    <row r="143" spans="1:8" ht="25.5" x14ac:dyDescent="0.2">
      <c r="A143" s="118">
        <v>42776</v>
      </c>
      <c r="B143" s="132">
        <f>332.17+86.75</f>
        <v>418.92</v>
      </c>
      <c r="C143" s="37" t="s">
        <v>312</v>
      </c>
      <c r="D143" s="36" t="s">
        <v>224</v>
      </c>
      <c r="E143" s="6" t="s">
        <v>225</v>
      </c>
      <c r="F143" s="6"/>
    </row>
    <row r="144" spans="1:8" ht="25.5" x14ac:dyDescent="0.2">
      <c r="A144" s="118">
        <v>42776</v>
      </c>
      <c r="B144" s="132">
        <f>104+9.25</f>
        <v>113.25</v>
      </c>
      <c r="C144" s="37" t="s">
        <v>312</v>
      </c>
      <c r="D144" s="36" t="s">
        <v>226</v>
      </c>
      <c r="E144" s="6" t="s">
        <v>225</v>
      </c>
      <c r="F144" s="6"/>
    </row>
    <row r="145" spans="1:6" ht="63.75" x14ac:dyDescent="0.2">
      <c r="A145" s="115">
        <v>42787</v>
      </c>
      <c r="B145" s="132">
        <f>545.22</f>
        <v>545.22</v>
      </c>
      <c r="C145" s="119" t="s">
        <v>232</v>
      </c>
      <c r="D145" s="36" t="s">
        <v>227</v>
      </c>
      <c r="E145" s="6" t="s">
        <v>233</v>
      </c>
      <c r="F145" s="6"/>
    </row>
    <row r="146" spans="1:6" x14ac:dyDescent="0.2">
      <c r="A146" s="115">
        <v>42787</v>
      </c>
      <c r="B146" s="132">
        <v>20.7</v>
      </c>
      <c r="C146" s="120" t="s">
        <v>236</v>
      </c>
      <c r="D146" s="4" t="s">
        <v>241</v>
      </c>
      <c r="E146" s="6" t="s">
        <v>142</v>
      </c>
      <c r="F146" s="6"/>
    </row>
    <row r="147" spans="1:6" x14ac:dyDescent="0.2">
      <c r="A147" s="115">
        <v>42787</v>
      </c>
      <c r="B147" s="132">
        <v>100</v>
      </c>
      <c r="C147" s="120" t="s">
        <v>236</v>
      </c>
      <c r="D147" s="4" t="s">
        <v>132</v>
      </c>
      <c r="E147" s="6" t="s">
        <v>142</v>
      </c>
      <c r="F147" s="6"/>
    </row>
    <row r="148" spans="1:6" x14ac:dyDescent="0.2">
      <c r="A148" s="115">
        <v>42788</v>
      </c>
      <c r="B148" s="132">
        <v>100</v>
      </c>
      <c r="C148" s="120" t="s">
        <v>236</v>
      </c>
      <c r="D148" s="4" t="s">
        <v>132</v>
      </c>
      <c r="E148" s="6" t="s">
        <v>142</v>
      </c>
      <c r="F148" s="6"/>
    </row>
    <row r="149" spans="1:6" x14ac:dyDescent="0.2">
      <c r="A149" s="118">
        <v>42789</v>
      </c>
      <c r="B149" s="132">
        <v>85</v>
      </c>
      <c r="C149" s="120" t="s">
        <v>236</v>
      </c>
      <c r="D149" s="4" t="s">
        <v>132</v>
      </c>
      <c r="E149" s="6" t="s">
        <v>142</v>
      </c>
      <c r="F149" s="6"/>
    </row>
    <row r="150" spans="1:6" x14ac:dyDescent="0.2">
      <c r="A150" s="118">
        <v>42790</v>
      </c>
      <c r="B150" s="132">
        <v>15.65</v>
      </c>
      <c r="C150" s="120" t="s">
        <v>231</v>
      </c>
      <c r="D150" s="4" t="s">
        <v>108</v>
      </c>
      <c r="E150" s="6" t="s">
        <v>142</v>
      </c>
      <c r="F150" s="6"/>
    </row>
    <row r="151" spans="1:6" x14ac:dyDescent="0.2">
      <c r="A151" s="118">
        <v>42790</v>
      </c>
      <c r="B151" s="132">
        <v>224.34</v>
      </c>
      <c r="C151" s="120" t="s">
        <v>234</v>
      </c>
      <c r="D151" s="4" t="s">
        <v>229</v>
      </c>
      <c r="E151" s="6" t="s">
        <v>228</v>
      </c>
      <c r="F151" s="6"/>
    </row>
    <row r="152" spans="1:6" x14ac:dyDescent="0.2">
      <c r="A152" s="118">
        <v>42790</v>
      </c>
      <c r="B152" s="132">
        <v>30</v>
      </c>
      <c r="C152" s="120" t="s">
        <v>234</v>
      </c>
      <c r="D152" s="4" t="s">
        <v>235</v>
      </c>
      <c r="E152" s="6" t="s">
        <v>228</v>
      </c>
      <c r="F152" s="6"/>
    </row>
    <row r="153" spans="1:6" x14ac:dyDescent="0.2">
      <c r="A153" s="118">
        <v>42791</v>
      </c>
      <c r="B153" s="132">
        <v>20</v>
      </c>
      <c r="C153" s="120" t="s">
        <v>234</v>
      </c>
      <c r="D153" s="4" t="s">
        <v>235</v>
      </c>
      <c r="E153" s="6" t="s">
        <v>228</v>
      </c>
      <c r="F153" s="6"/>
    </row>
    <row r="154" spans="1:6" x14ac:dyDescent="0.2">
      <c r="A154" s="118">
        <v>42792</v>
      </c>
      <c r="B154" s="132">
        <v>18.7</v>
      </c>
      <c r="C154" s="120" t="s">
        <v>234</v>
      </c>
      <c r="D154" s="4" t="s">
        <v>328</v>
      </c>
      <c r="E154" s="6" t="s">
        <v>228</v>
      </c>
      <c r="F154" s="6"/>
    </row>
    <row r="155" spans="1:6" x14ac:dyDescent="0.2">
      <c r="A155" s="118">
        <v>42794</v>
      </c>
      <c r="B155" s="132">
        <v>13.87</v>
      </c>
      <c r="C155" s="120" t="s">
        <v>313</v>
      </c>
      <c r="D155" s="36" t="s">
        <v>243</v>
      </c>
      <c r="E155" s="37" t="s">
        <v>141</v>
      </c>
      <c r="F155" s="6"/>
    </row>
    <row r="156" spans="1:6" x14ac:dyDescent="0.2">
      <c r="A156" s="118">
        <v>42795</v>
      </c>
      <c r="B156" s="132">
        <v>15.3</v>
      </c>
      <c r="C156" s="120" t="s">
        <v>314</v>
      </c>
      <c r="D156" s="36" t="s">
        <v>243</v>
      </c>
      <c r="E156" s="37" t="s">
        <v>141</v>
      </c>
      <c r="F156" s="6"/>
    </row>
    <row r="157" spans="1:6" ht="89.25" x14ac:dyDescent="0.2">
      <c r="A157" s="118">
        <v>42807</v>
      </c>
      <c r="B157" s="132">
        <f>224.34+13.5+37.25</f>
        <v>275.09000000000003</v>
      </c>
      <c r="C157" s="120" t="s">
        <v>237</v>
      </c>
      <c r="D157" s="36" t="s">
        <v>110</v>
      </c>
      <c r="E157" s="6" t="s">
        <v>142</v>
      </c>
      <c r="F157" s="6"/>
    </row>
    <row r="158" spans="1:6" x14ac:dyDescent="0.2">
      <c r="A158" s="118">
        <v>42807</v>
      </c>
      <c r="B158" s="132">
        <v>33.380000000000003</v>
      </c>
      <c r="C158" s="120" t="s">
        <v>230</v>
      </c>
      <c r="D158" s="4" t="s">
        <v>104</v>
      </c>
      <c r="E158" s="6" t="s">
        <v>141</v>
      </c>
      <c r="F158" s="6"/>
    </row>
    <row r="159" spans="1:6" x14ac:dyDescent="0.2">
      <c r="A159" s="118">
        <v>42807</v>
      </c>
      <c r="B159" s="132">
        <v>20.7</v>
      </c>
      <c r="C159" s="120" t="s">
        <v>230</v>
      </c>
      <c r="D159" s="4" t="s">
        <v>241</v>
      </c>
      <c r="E159" s="6" t="s">
        <v>142</v>
      </c>
      <c r="F159" s="6"/>
    </row>
    <row r="160" spans="1:6" x14ac:dyDescent="0.2">
      <c r="A160" s="118">
        <v>42807</v>
      </c>
      <c r="B160" s="132">
        <v>20.86</v>
      </c>
      <c r="C160" s="120" t="s">
        <v>230</v>
      </c>
      <c r="D160" s="4" t="s">
        <v>99</v>
      </c>
      <c r="E160" s="6" t="s">
        <v>142</v>
      </c>
      <c r="F160" s="6"/>
    </row>
    <row r="161" spans="1:6" x14ac:dyDescent="0.2">
      <c r="A161" s="118">
        <v>42807</v>
      </c>
      <c r="B161" s="132">
        <v>100</v>
      </c>
      <c r="C161" s="120" t="s">
        <v>230</v>
      </c>
      <c r="D161" s="4" t="s">
        <v>132</v>
      </c>
      <c r="E161" s="6" t="s">
        <v>142</v>
      </c>
      <c r="F161" s="6"/>
    </row>
    <row r="162" spans="1:6" x14ac:dyDescent="0.2">
      <c r="A162" s="118">
        <v>42808</v>
      </c>
      <c r="B162" s="132">
        <v>120</v>
      </c>
      <c r="C162" s="120" t="s">
        <v>230</v>
      </c>
      <c r="D162" s="4" t="s">
        <v>132</v>
      </c>
      <c r="E162" s="6" t="s">
        <v>142</v>
      </c>
      <c r="F162" s="6"/>
    </row>
    <row r="163" spans="1:6" x14ac:dyDescent="0.2">
      <c r="A163" s="118">
        <v>42809</v>
      </c>
      <c r="B163" s="132">
        <v>120</v>
      </c>
      <c r="C163" s="120" t="s">
        <v>230</v>
      </c>
      <c r="D163" s="4" t="s">
        <v>132</v>
      </c>
      <c r="E163" s="6" t="s">
        <v>142</v>
      </c>
      <c r="F163" s="6"/>
    </row>
    <row r="164" spans="1:6" x14ac:dyDescent="0.2">
      <c r="A164" s="118">
        <v>42810</v>
      </c>
      <c r="B164" s="132">
        <v>45</v>
      </c>
      <c r="C164" s="120" t="s">
        <v>230</v>
      </c>
      <c r="D164" s="4" t="s">
        <v>132</v>
      </c>
      <c r="E164" s="6" t="s">
        <v>142</v>
      </c>
      <c r="F164" s="6"/>
    </row>
    <row r="165" spans="1:6" x14ac:dyDescent="0.2">
      <c r="A165" s="118">
        <v>42810</v>
      </c>
      <c r="B165" s="132">
        <v>15.65</v>
      </c>
      <c r="C165" s="120" t="s">
        <v>230</v>
      </c>
      <c r="D165" s="4" t="s">
        <v>108</v>
      </c>
      <c r="E165" s="6" t="s">
        <v>142</v>
      </c>
      <c r="F165" s="6"/>
    </row>
    <row r="166" spans="1:6" x14ac:dyDescent="0.2">
      <c r="A166" s="118">
        <v>42810</v>
      </c>
      <c r="B166" s="132">
        <v>40.56</v>
      </c>
      <c r="C166" s="37" t="s">
        <v>242</v>
      </c>
      <c r="D166" s="37" t="s">
        <v>109</v>
      </c>
      <c r="E166" s="37" t="s">
        <v>141</v>
      </c>
      <c r="F166" s="6"/>
    </row>
    <row r="167" spans="1:6" x14ac:dyDescent="0.2">
      <c r="A167" s="118">
        <v>42816</v>
      </c>
      <c r="B167" s="132">
        <v>12.53</v>
      </c>
      <c r="C167" s="37" t="s">
        <v>315</v>
      </c>
      <c r="D167" s="36" t="s">
        <v>127</v>
      </c>
      <c r="E167" s="37" t="s">
        <v>141</v>
      </c>
      <c r="F167" s="6"/>
    </row>
    <row r="168" spans="1:6" ht="25.5" x14ac:dyDescent="0.2">
      <c r="A168" s="118">
        <v>42818</v>
      </c>
      <c r="B168" s="132">
        <f>572.16+13.5</f>
        <v>585.66</v>
      </c>
      <c r="C168" s="120" t="s">
        <v>245</v>
      </c>
      <c r="D168" s="36" t="s">
        <v>110</v>
      </c>
      <c r="E168" s="6" t="s">
        <v>142</v>
      </c>
      <c r="F168" s="6"/>
    </row>
    <row r="169" spans="1:6" x14ac:dyDescent="0.2">
      <c r="A169" s="118">
        <v>42818</v>
      </c>
      <c r="B169" s="132">
        <v>33.47</v>
      </c>
      <c r="C169" s="120" t="s">
        <v>244</v>
      </c>
      <c r="D169" s="36" t="s">
        <v>104</v>
      </c>
      <c r="E169" s="6" t="s">
        <v>141</v>
      </c>
      <c r="F169" s="6"/>
    </row>
    <row r="170" spans="1:6" x14ac:dyDescent="0.2">
      <c r="A170" s="118">
        <v>42818</v>
      </c>
      <c r="B170" s="132">
        <v>39.130000000000003</v>
      </c>
      <c r="C170" s="120" t="s">
        <v>244</v>
      </c>
      <c r="D170" s="36" t="s">
        <v>128</v>
      </c>
      <c r="E170" s="6" t="s">
        <v>142</v>
      </c>
      <c r="F170" s="6"/>
    </row>
    <row r="171" spans="1:6" x14ac:dyDescent="0.2">
      <c r="A171" s="118">
        <v>42818</v>
      </c>
      <c r="B171" s="132">
        <v>100</v>
      </c>
      <c r="C171" s="120" t="s">
        <v>244</v>
      </c>
      <c r="D171" s="4" t="s">
        <v>132</v>
      </c>
      <c r="E171" s="6" t="s">
        <v>142</v>
      </c>
      <c r="F171" s="37"/>
    </row>
    <row r="172" spans="1:6" x14ac:dyDescent="0.2">
      <c r="A172" s="118">
        <v>42819</v>
      </c>
      <c r="B172" s="132">
        <v>135</v>
      </c>
      <c r="C172" s="120" t="s">
        <v>244</v>
      </c>
      <c r="D172" s="4" t="s">
        <v>132</v>
      </c>
      <c r="E172" s="6" t="s">
        <v>142</v>
      </c>
      <c r="F172" s="6"/>
    </row>
    <row r="173" spans="1:6" x14ac:dyDescent="0.2">
      <c r="A173" s="118">
        <v>42823</v>
      </c>
      <c r="B173" s="132">
        <v>12.34</v>
      </c>
      <c r="C173" s="120" t="s">
        <v>316</v>
      </c>
      <c r="D173" s="36" t="s">
        <v>127</v>
      </c>
      <c r="E173" s="37" t="s">
        <v>141</v>
      </c>
      <c r="F173" s="6"/>
    </row>
    <row r="174" spans="1:6" x14ac:dyDescent="0.2">
      <c r="A174" s="118">
        <v>42824</v>
      </c>
      <c r="B174" s="120">
        <v>9.86</v>
      </c>
      <c r="C174" s="120" t="s">
        <v>246</v>
      </c>
      <c r="D174" s="36" t="s">
        <v>127</v>
      </c>
      <c r="E174" s="6" t="s">
        <v>141</v>
      </c>
    </row>
    <row r="175" spans="1:6" ht="38.25" x14ac:dyDescent="0.2">
      <c r="A175" s="118">
        <v>42827</v>
      </c>
      <c r="B175" s="132">
        <v>35.01</v>
      </c>
      <c r="C175" s="114" t="s">
        <v>218</v>
      </c>
      <c r="D175" s="36" t="s">
        <v>104</v>
      </c>
      <c r="E175" s="6" t="s">
        <v>141</v>
      </c>
      <c r="F175" s="6"/>
    </row>
    <row r="176" spans="1:6" x14ac:dyDescent="0.2">
      <c r="A176" s="118">
        <v>42832</v>
      </c>
      <c r="B176" s="132">
        <v>27.36</v>
      </c>
      <c r="C176" s="114" t="s">
        <v>256</v>
      </c>
      <c r="D176" s="36" t="s">
        <v>109</v>
      </c>
      <c r="E176" s="6" t="s">
        <v>141</v>
      </c>
      <c r="F176" s="6"/>
    </row>
    <row r="177" spans="1:6" ht="25.5" x14ac:dyDescent="0.2">
      <c r="A177" s="118">
        <v>42837</v>
      </c>
      <c r="B177" s="132">
        <f>350.42+86.96+51.25</f>
        <v>488.63</v>
      </c>
      <c r="C177" s="120" t="s">
        <v>317</v>
      </c>
      <c r="D177" s="36" t="s">
        <v>110</v>
      </c>
      <c r="E177" s="6" t="s">
        <v>142</v>
      </c>
      <c r="F177" s="6"/>
    </row>
    <row r="178" spans="1:6" x14ac:dyDescent="0.2">
      <c r="A178" s="118">
        <v>42852</v>
      </c>
      <c r="B178" s="132">
        <v>19.13</v>
      </c>
      <c r="C178" s="120" t="s">
        <v>318</v>
      </c>
      <c r="D178" s="36" t="s">
        <v>127</v>
      </c>
      <c r="E178" s="37" t="s">
        <v>141</v>
      </c>
      <c r="F178" s="6"/>
    </row>
    <row r="179" spans="1:6" x14ac:dyDescent="0.2">
      <c r="A179" s="22">
        <v>42856</v>
      </c>
      <c r="B179" s="132">
        <v>9.57</v>
      </c>
      <c r="C179" s="120" t="s">
        <v>320</v>
      </c>
      <c r="D179" s="36" t="s">
        <v>127</v>
      </c>
      <c r="E179" s="4" t="s">
        <v>141</v>
      </c>
      <c r="F179" s="6"/>
    </row>
    <row r="180" spans="1:6" x14ac:dyDescent="0.2">
      <c r="A180" s="22">
        <v>42860</v>
      </c>
      <c r="B180" s="132">
        <v>10.039999999999999</v>
      </c>
      <c r="C180" s="120" t="s">
        <v>319</v>
      </c>
      <c r="D180" s="36" t="s">
        <v>127</v>
      </c>
      <c r="E180" s="4" t="s">
        <v>141</v>
      </c>
      <c r="F180" s="6"/>
    </row>
    <row r="181" spans="1:6" ht="51" x14ac:dyDescent="0.2">
      <c r="A181" s="22">
        <v>42863</v>
      </c>
      <c r="B181" s="132">
        <f>43.48+43.48+43.48</f>
        <v>130.44</v>
      </c>
      <c r="C181" s="114" t="s">
        <v>253</v>
      </c>
      <c r="D181" s="36" t="s">
        <v>251</v>
      </c>
      <c r="E181" s="6" t="s">
        <v>142</v>
      </c>
      <c r="F181" s="6"/>
    </row>
    <row r="182" spans="1:6" x14ac:dyDescent="0.2">
      <c r="A182" s="22">
        <v>42863</v>
      </c>
      <c r="B182" s="132">
        <v>45.82</v>
      </c>
      <c r="C182" s="4" t="s">
        <v>250</v>
      </c>
      <c r="D182" s="36" t="s">
        <v>261</v>
      </c>
      <c r="E182" s="6" t="s">
        <v>141</v>
      </c>
      <c r="F182" s="6"/>
    </row>
    <row r="183" spans="1:6" x14ac:dyDescent="0.2">
      <c r="A183" s="22">
        <v>42863</v>
      </c>
      <c r="B183" s="132">
        <v>11.83</v>
      </c>
      <c r="C183" s="4" t="s">
        <v>250</v>
      </c>
      <c r="D183" s="4" t="s">
        <v>241</v>
      </c>
      <c r="E183" s="6" t="s">
        <v>142</v>
      </c>
      <c r="F183" s="6"/>
    </row>
    <row r="184" spans="1:6" x14ac:dyDescent="0.2">
      <c r="A184" s="22">
        <v>42863</v>
      </c>
      <c r="B184" s="132">
        <v>105</v>
      </c>
      <c r="C184" s="4" t="s">
        <v>250</v>
      </c>
      <c r="D184" s="36" t="s">
        <v>257</v>
      </c>
      <c r="E184" s="6" t="s">
        <v>142</v>
      </c>
      <c r="F184" s="6"/>
    </row>
    <row r="185" spans="1:6" x14ac:dyDescent="0.2">
      <c r="A185" s="22">
        <v>42864</v>
      </c>
      <c r="B185" s="132">
        <v>125</v>
      </c>
      <c r="C185" s="4" t="s">
        <v>250</v>
      </c>
      <c r="D185" s="36" t="s">
        <v>257</v>
      </c>
      <c r="E185" s="6" t="s">
        <v>142</v>
      </c>
      <c r="F185" s="6"/>
    </row>
    <row r="186" spans="1:6" x14ac:dyDescent="0.2">
      <c r="A186" s="22">
        <v>42865</v>
      </c>
      <c r="B186" s="132">
        <v>105</v>
      </c>
      <c r="C186" s="4" t="s">
        <v>250</v>
      </c>
      <c r="D186" s="36" t="s">
        <v>257</v>
      </c>
      <c r="E186" s="6" t="s">
        <v>142</v>
      </c>
      <c r="F186" s="6"/>
    </row>
    <row r="187" spans="1:6" ht="25.5" x14ac:dyDescent="0.2">
      <c r="A187" s="22">
        <v>42865</v>
      </c>
      <c r="B187" s="132">
        <v>12.18</v>
      </c>
      <c r="C187" s="4" t="s">
        <v>250</v>
      </c>
      <c r="D187" s="36" t="s">
        <v>321</v>
      </c>
      <c r="E187" s="6" t="s">
        <v>142</v>
      </c>
      <c r="F187" s="6"/>
    </row>
    <row r="188" spans="1:6" x14ac:dyDescent="0.2">
      <c r="A188" s="22">
        <v>42866</v>
      </c>
      <c r="B188" s="132">
        <v>20</v>
      </c>
      <c r="C188" s="4" t="s">
        <v>250</v>
      </c>
      <c r="D188" s="36" t="s">
        <v>257</v>
      </c>
      <c r="E188" s="6" t="s">
        <v>142</v>
      </c>
      <c r="F188" s="6"/>
    </row>
    <row r="189" spans="1:6" x14ac:dyDescent="0.2">
      <c r="A189" s="22">
        <v>42866</v>
      </c>
      <c r="B189" s="132">
        <v>11.83</v>
      </c>
      <c r="C189" s="4" t="s">
        <v>250</v>
      </c>
      <c r="D189" s="4" t="s">
        <v>268</v>
      </c>
      <c r="E189" s="6" t="s">
        <v>142</v>
      </c>
      <c r="F189" s="6"/>
    </row>
    <row r="190" spans="1:6" x14ac:dyDescent="0.2">
      <c r="A190" s="22">
        <v>42866</v>
      </c>
      <c r="B190" s="132">
        <v>7.83</v>
      </c>
      <c r="C190" s="4" t="s">
        <v>255</v>
      </c>
      <c r="D190" s="4" t="s">
        <v>267</v>
      </c>
      <c r="E190" s="4" t="s">
        <v>141</v>
      </c>
      <c r="F190" s="6"/>
    </row>
    <row r="191" spans="1:6" x14ac:dyDescent="0.2">
      <c r="A191" s="22">
        <v>42866</v>
      </c>
      <c r="B191" s="132">
        <v>13.49</v>
      </c>
      <c r="C191" s="4" t="s">
        <v>322</v>
      </c>
      <c r="D191" s="36" t="s">
        <v>127</v>
      </c>
      <c r="E191" s="4" t="s">
        <v>141</v>
      </c>
      <c r="F191" s="6"/>
    </row>
    <row r="192" spans="1:6" ht="25.5" x14ac:dyDescent="0.2">
      <c r="A192" s="22">
        <v>42884</v>
      </c>
      <c r="B192" s="132">
        <f>286.96+35.67</f>
        <v>322.63</v>
      </c>
      <c r="C192" s="114" t="s">
        <v>260</v>
      </c>
      <c r="D192" s="36" t="s">
        <v>140</v>
      </c>
      <c r="E192" s="6" t="s">
        <v>146</v>
      </c>
      <c r="F192" s="6"/>
    </row>
    <row r="193" spans="1:6" x14ac:dyDescent="0.2">
      <c r="A193" s="22">
        <v>42884</v>
      </c>
      <c r="B193" s="132">
        <v>280.17</v>
      </c>
      <c r="C193" s="4" t="s">
        <v>259</v>
      </c>
      <c r="D193" s="36" t="s">
        <v>337</v>
      </c>
      <c r="E193" s="6" t="s">
        <v>146</v>
      </c>
      <c r="F193" s="6"/>
    </row>
    <row r="194" spans="1:6" x14ac:dyDescent="0.2">
      <c r="A194" s="22">
        <v>42884</v>
      </c>
      <c r="B194" s="132">
        <v>7.83</v>
      </c>
      <c r="C194" s="4" t="s">
        <v>259</v>
      </c>
      <c r="D194" s="4" t="s">
        <v>269</v>
      </c>
      <c r="E194" s="6" t="s">
        <v>141</v>
      </c>
      <c r="F194" s="6"/>
    </row>
    <row r="195" spans="1:6" x14ac:dyDescent="0.2">
      <c r="A195" s="22">
        <v>42884</v>
      </c>
      <c r="B195" s="132">
        <v>52.7</v>
      </c>
      <c r="C195" s="4" t="s">
        <v>259</v>
      </c>
      <c r="D195" s="4" t="s">
        <v>262</v>
      </c>
      <c r="E195" s="6" t="s">
        <v>146</v>
      </c>
      <c r="F195" s="6"/>
    </row>
    <row r="196" spans="1:6" x14ac:dyDescent="0.2">
      <c r="A196" s="22">
        <v>42884</v>
      </c>
      <c r="B196" s="132">
        <v>15.5</v>
      </c>
      <c r="C196" s="4" t="s">
        <v>259</v>
      </c>
      <c r="D196" s="4" t="s">
        <v>258</v>
      </c>
      <c r="E196" s="6" t="s">
        <v>146</v>
      </c>
      <c r="F196" s="6"/>
    </row>
    <row r="197" spans="1:6" x14ac:dyDescent="0.2">
      <c r="A197" s="22">
        <v>42884</v>
      </c>
      <c r="B197" s="132">
        <v>18.170000000000002</v>
      </c>
      <c r="C197" s="4" t="s">
        <v>259</v>
      </c>
      <c r="D197" s="4" t="s">
        <v>258</v>
      </c>
      <c r="E197" s="6" t="s">
        <v>146</v>
      </c>
      <c r="F197" s="6"/>
    </row>
    <row r="198" spans="1:6" x14ac:dyDescent="0.2">
      <c r="A198" s="22">
        <v>42886</v>
      </c>
      <c r="B198" s="132">
        <v>61.41</v>
      </c>
      <c r="C198" s="4" t="s">
        <v>259</v>
      </c>
      <c r="D198" s="4" t="s">
        <v>258</v>
      </c>
      <c r="E198" s="6" t="s">
        <v>146</v>
      </c>
      <c r="F198" s="6"/>
    </row>
    <row r="199" spans="1:6" x14ac:dyDescent="0.2">
      <c r="A199" s="22">
        <v>42886</v>
      </c>
      <c r="B199" s="132">
        <v>39.89</v>
      </c>
      <c r="C199" s="4" t="s">
        <v>259</v>
      </c>
      <c r="D199" s="4" t="s">
        <v>178</v>
      </c>
      <c r="E199" s="6" t="s">
        <v>141</v>
      </c>
      <c r="F199" s="6"/>
    </row>
    <row r="200" spans="1:6" ht="25.5" x14ac:dyDescent="0.2">
      <c r="A200" s="22">
        <v>42887</v>
      </c>
      <c r="B200" s="132">
        <f>389.56+35.66</f>
        <v>425.22</v>
      </c>
      <c r="C200" s="114" t="s">
        <v>345</v>
      </c>
      <c r="D200" s="36" t="s">
        <v>110</v>
      </c>
      <c r="E200" s="6" t="s">
        <v>142</v>
      </c>
      <c r="F200" s="6"/>
    </row>
    <row r="201" spans="1:6" x14ac:dyDescent="0.2">
      <c r="A201" s="22">
        <v>42887</v>
      </c>
      <c r="B201" s="132">
        <v>7.83</v>
      </c>
      <c r="C201" s="126" t="s">
        <v>339</v>
      </c>
      <c r="D201" s="4" t="s">
        <v>269</v>
      </c>
      <c r="E201" s="6" t="s">
        <v>141</v>
      </c>
      <c r="F201" s="6"/>
    </row>
    <row r="202" spans="1:6" x14ac:dyDescent="0.2">
      <c r="A202" s="22">
        <v>42887</v>
      </c>
      <c r="B202" s="132">
        <v>143.47999999999999</v>
      </c>
      <c r="C202" s="126" t="s">
        <v>339</v>
      </c>
      <c r="D202" s="36" t="s">
        <v>338</v>
      </c>
      <c r="E202" s="6" t="s">
        <v>142</v>
      </c>
      <c r="F202" s="6"/>
    </row>
    <row r="203" spans="1:6" x14ac:dyDescent="0.2">
      <c r="A203" s="22">
        <v>42888</v>
      </c>
      <c r="B203" s="132">
        <v>110</v>
      </c>
      <c r="C203" s="114" t="s">
        <v>252</v>
      </c>
      <c r="D203" s="36" t="s">
        <v>254</v>
      </c>
      <c r="E203" s="6" t="s">
        <v>146</v>
      </c>
      <c r="F203" s="6"/>
    </row>
    <row r="204" spans="1:6" ht="25.5" x14ac:dyDescent="0.2">
      <c r="A204" s="118">
        <v>42892</v>
      </c>
      <c r="B204" s="132">
        <f>206.96+35.67</f>
        <v>242.63</v>
      </c>
      <c r="C204" s="120" t="s">
        <v>343</v>
      </c>
      <c r="D204" s="36" t="s">
        <v>110</v>
      </c>
      <c r="E204" s="6" t="s">
        <v>142</v>
      </c>
      <c r="F204" s="6"/>
    </row>
    <row r="205" spans="1:6" x14ac:dyDescent="0.2">
      <c r="A205" s="118">
        <v>42892</v>
      </c>
      <c r="B205" s="132">
        <v>7.83</v>
      </c>
      <c r="C205" s="126" t="s">
        <v>339</v>
      </c>
      <c r="D205" s="4" t="s">
        <v>269</v>
      </c>
      <c r="E205" s="6" t="s">
        <v>141</v>
      </c>
      <c r="F205" s="6"/>
    </row>
    <row r="206" spans="1:6" x14ac:dyDescent="0.2">
      <c r="A206" s="118">
        <v>42892</v>
      </c>
      <c r="B206" s="132">
        <v>15.65</v>
      </c>
      <c r="C206" s="120" t="s">
        <v>342</v>
      </c>
      <c r="D206" s="4" t="s">
        <v>344</v>
      </c>
      <c r="E206" s="6" t="s">
        <v>142</v>
      </c>
      <c r="F206" s="6"/>
    </row>
    <row r="207" spans="1:6" x14ac:dyDescent="0.2">
      <c r="A207" s="118">
        <v>42892</v>
      </c>
      <c r="B207" s="132">
        <f>286.96+165.21+65.22</f>
        <v>517.39</v>
      </c>
      <c r="C207" s="120" t="s">
        <v>342</v>
      </c>
      <c r="D207" s="36" t="s">
        <v>337</v>
      </c>
      <c r="E207" s="6" t="s">
        <v>142</v>
      </c>
      <c r="F207" s="6"/>
    </row>
    <row r="208" spans="1:6" ht="25.5" x14ac:dyDescent="0.2">
      <c r="A208" s="118">
        <v>42893</v>
      </c>
      <c r="B208" s="132">
        <v>72</v>
      </c>
      <c r="C208" s="120" t="s">
        <v>342</v>
      </c>
      <c r="D208" s="36" t="s">
        <v>351</v>
      </c>
      <c r="E208" s="6" t="s">
        <v>142</v>
      </c>
      <c r="F208" s="6"/>
    </row>
    <row r="209" spans="1:6" x14ac:dyDescent="0.2">
      <c r="A209" s="118">
        <v>42894</v>
      </c>
      <c r="B209" s="132">
        <v>105</v>
      </c>
      <c r="C209" s="120" t="s">
        <v>342</v>
      </c>
      <c r="D209" s="36" t="s">
        <v>350</v>
      </c>
      <c r="E209" s="6" t="s">
        <v>142</v>
      </c>
      <c r="F209" s="6"/>
    </row>
    <row r="210" spans="1:6" x14ac:dyDescent="0.2">
      <c r="A210" s="118">
        <v>42894</v>
      </c>
      <c r="B210" s="132">
        <v>7.2</v>
      </c>
      <c r="C210" s="120" t="s">
        <v>342</v>
      </c>
      <c r="D210" s="4" t="s">
        <v>268</v>
      </c>
      <c r="E210" s="6" t="s">
        <v>142</v>
      </c>
      <c r="F210" s="6"/>
    </row>
    <row r="211" spans="1:6" ht="38.25" x14ac:dyDescent="0.2">
      <c r="A211" s="22">
        <v>42912</v>
      </c>
      <c r="B211" s="132">
        <f>260+77.39</f>
        <v>337.39</v>
      </c>
      <c r="C211" s="120" t="s">
        <v>349</v>
      </c>
      <c r="D211" s="36" t="s">
        <v>110</v>
      </c>
      <c r="E211" s="6" t="s">
        <v>142</v>
      </c>
      <c r="F211" s="6"/>
    </row>
    <row r="212" spans="1:6" x14ac:dyDescent="0.2">
      <c r="A212" s="22">
        <v>42912</v>
      </c>
      <c r="B212" s="132">
        <v>225</v>
      </c>
      <c r="C212" s="120" t="s">
        <v>348</v>
      </c>
      <c r="D212" s="36" t="s">
        <v>257</v>
      </c>
      <c r="E212" s="6" t="s">
        <v>142</v>
      </c>
      <c r="F212" s="6"/>
    </row>
    <row r="213" spans="1:6" x14ac:dyDescent="0.2">
      <c r="A213" s="22"/>
      <c r="B213" s="125"/>
      <c r="C213" s="114"/>
      <c r="D213" s="114"/>
      <c r="E213" s="6"/>
      <c r="F213" s="6"/>
    </row>
    <row r="214" spans="1:6" x14ac:dyDescent="0.2">
      <c r="A214" s="17"/>
      <c r="B214" s="125"/>
      <c r="C214" s="114"/>
      <c r="D214" s="114"/>
      <c r="E214" s="6"/>
      <c r="F214" s="6"/>
    </row>
    <row r="215" spans="1:6" x14ac:dyDescent="0.2">
      <c r="A215" s="19" t="s">
        <v>4</v>
      </c>
      <c r="B215" s="23">
        <f>SUM(B30:B214)</f>
        <v>18752.47</v>
      </c>
      <c r="C215" s="18"/>
      <c r="D215" s="18"/>
      <c r="F215" s="122"/>
    </row>
    <row r="216" spans="1:6" ht="15.75" x14ac:dyDescent="0.25">
      <c r="A216" s="146" t="s">
        <v>16</v>
      </c>
      <c r="B216" s="147"/>
      <c r="C216" s="147"/>
      <c r="D216" s="24"/>
    </row>
    <row r="217" spans="1:6" s="25" customFormat="1" ht="25.5" x14ac:dyDescent="0.2">
      <c r="A217" s="12" t="s">
        <v>0</v>
      </c>
      <c r="B217" s="13" t="s">
        <v>263</v>
      </c>
      <c r="C217" s="13" t="s">
        <v>60</v>
      </c>
      <c r="D217" s="13" t="s">
        <v>11</v>
      </c>
    </row>
    <row r="218" spans="1:6" x14ac:dyDescent="0.2">
      <c r="A218" s="17"/>
      <c r="B218" s="18"/>
      <c r="C218" s="18"/>
      <c r="D218" s="18"/>
    </row>
    <row r="219" spans="1:6" x14ac:dyDescent="0.2">
      <c r="A219" s="16"/>
      <c r="B219" s="18"/>
      <c r="C219" s="18"/>
      <c r="D219" s="18"/>
    </row>
    <row r="220" spans="1:6" x14ac:dyDescent="0.2">
      <c r="A220" s="17"/>
      <c r="B220" s="18"/>
      <c r="C220" s="18"/>
      <c r="D220" s="18"/>
    </row>
    <row r="221" spans="1:6" x14ac:dyDescent="0.2">
      <c r="A221" s="17"/>
      <c r="B221" s="18"/>
      <c r="C221" s="18"/>
      <c r="D221" s="18"/>
    </row>
    <row r="222" spans="1:6" x14ac:dyDescent="0.2">
      <c r="A222" s="17"/>
      <c r="B222" s="18"/>
      <c r="C222" s="18"/>
      <c r="D222" s="18"/>
    </row>
    <row r="223" spans="1:6" x14ac:dyDescent="0.2">
      <c r="A223" s="19" t="s">
        <v>4</v>
      </c>
      <c r="B223" s="23">
        <f>SUM(B218:B222)</f>
        <v>0</v>
      </c>
      <c r="C223" s="18"/>
      <c r="D223" s="18"/>
    </row>
    <row r="224" spans="1:6" s="29" customFormat="1" ht="15" x14ac:dyDescent="0.2">
      <c r="A224" s="26" t="s">
        <v>7</v>
      </c>
      <c r="B224" s="27">
        <f>B27+B215+B223</f>
        <v>36111.760000000002</v>
      </c>
      <c r="C224" s="28"/>
      <c r="D224" s="28"/>
      <c r="F224" s="123"/>
    </row>
    <row r="225" spans="1:4" s="18" customFormat="1" x14ac:dyDescent="0.2">
      <c r="B225" s="30"/>
      <c r="C225" s="31"/>
      <c r="D225" s="31"/>
    </row>
    <row r="226" spans="1:4" s="18" customFormat="1" x14ac:dyDescent="0.2">
      <c r="A226" s="32" t="s">
        <v>31</v>
      </c>
      <c r="B226" s="10"/>
    </row>
    <row r="227" spans="1:4" s="18" customFormat="1" x14ac:dyDescent="0.2">
      <c r="A227" s="135" t="s">
        <v>32</v>
      </c>
      <c r="B227" s="135"/>
      <c r="C227" s="135"/>
    </row>
    <row r="228" spans="1:4" s="18" customFormat="1" x14ac:dyDescent="0.2">
      <c r="A228" s="135" t="s">
        <v>37</v>
      </c>
      <c r="B228" s="135"/>
      <c r="C228" s="135"/>
    </row>
    <row r="229" spans="1:4" x14ac:dyDescent="0.2">
      <c r="A229" s="33" t="s">
        <v>33</v>
      </c>
      <c r="B229" s="34"/>
      <c r="C229" s="18"/>
      <c r="D229" s="18"/>
    </row>
    <row r="230" spans="1:4" x14ac:dyDescent="0.2">
      <c r="A230" s="35" t="s">
        <v>61</v>
      </c>
      <c r="B230" s="34"/>
      <c r="C230" s="18"/>
      <c r="D230" s="18"/>
    </row>
    <row r="231" spans="1:4" x14ac:dyDescent="0.2">
      <c r="A231" s="35" t="s">
        <v>43</v>
      </c>
      <c r="B231" s="34"/>
      <c r="C231" s="18"/>
      <c r="D231" s="18"/>
    </row>
    <row r="232" spans="1:4" x14ac:dyDescent="0.2">
      <c r="A232" s="133" t="s">
        <v>44</v>
      </c>
      <c r="B232" s="133"/>
      <c r="C232" s="133"/>
      <c r="D232" s="133"/>
    </row>
    <row r="233" spans="1:4" x14ac:dyDescent="0.2">
      <c r="A233" s="15"/>
      <c r="B233" s="18"/>
      <c r="C233" s="18"/>
      <c r="D233" s="18"/>
    </row>
    <row r="234" spans="1:4" x14ac:dyDescent="0.2">
      <c r="A234" s="15"/>
      <c r="B234" s="18"/>
      <c r="C234" s="18"/>
      <c r="D234" s="18"/>
    </row>
    <row r="235" spans="1:4" x14ac:dyDescent="0.2">
      <c r="A235" s="15"/>
      <c r="B235" s="18"/>
      <c r="C235" s="18"/>
      <c r="D235" s="18"/>
    </row>
    <row r="236" spans="1:4" x14ac:dyDescent="0.2">
      <c r="A236" s="15"/>
      <c r="B236" s="18"/>
      <c r="C236" s="18"/>
      <c r="D236" s="18"/>
    </row>
    <row r="237" spans="1:4" x14ac:dyDescent="0.2">
      <c r="A237" s="15"/>
      <c r="B237" s="18"/>
      <c r="C237" s="18"/>
      <c r="D237" s="18"/>
    </row>
    <row r="238" spans="1:4" x14ac:dyDescent="0.2">
      <c r="A238" s="15"/>
      <c r="B238" s="18"/>
      <c r="C238" s="18"/>
      <c r="D238" s="18"/>
    </row>
    <row r="239" spans="1:4" x14ac:dyDescent="0.2">
      <c r="A239" s="15"/>
      <c r="B239" s="18"/>
      <c r="C239" s="18"/>
      <c r="D239" s="18"/>
    </row>
    <row r="240" spans="1:4" x14ac:dyDescent="0.2">
      <c r="A240" s="15"/>
      <c r="B240" s="18"/>
      <c r="C240" s="18"/>
      <c r="D240" s="18"/>
    </row>
    <row r="241" spans="1:4" x14ac:dyDescent="0.2">
      <c r="A241" s="15"/>
      <c r="B241" s="18"/>
      <c r="C241" s="18"/>
      <c r="D241" s="18"/>
    </row>
    <row r="242" spans="1:4" x14ac:dyDescent="0.2">
      <c r="A242" s="15"/>
      <c r="B242" s="18"/>
      <c r="C242" s="18"/>
      <c r="D242" s="18"/>
    </row>
    <row r="243" spans="1:4" x14ac:dyDescent="0.2">
      <c r="A243" s="15"/>
      <c r="B243" s="18"/>
      <c r="C243" s="18"/>
      <c r="D243" s="18"/>
    </row>
  </sheetData>
  <mergeCells count="12">
    <mergeCell ref="A232:D232"/>
    <mergeCell ref="A1:D1"/>
    <mergeCell ref="A227:C227"/>
    <mergeCell ref="A228:C228"/>
    <mergeCell ref="A7:D7"/>
    <mergeCell ref="B2:D2"/>
    <mergeCell ref="B3:D3"/>
    <mergeCell ref="B4:D4"/>
    <mergeCell ref="A5:D5"/>
    <mergeCell ref="A6:D6"/>
    <mergeCell ref="A28:C28"/>
    <mergeCell ref="A216:C216"/>
  </mergeCells>
  <printOptions gridLines="1"/>
  <pageMargins left="0.70866141732283472" right="0.70866141732283472" top="0.74803149606299213" bottom="0.74803149606299213" header="0.31496062992125984" footer="0.31496062992125984"/>
  <pageSetup paperSize="9"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3"/>
  <sheetViews>
    <sheetView zoomScaleNormal="100" workbookViewId="0">
      <pane ySplit="8" topLeftCell="A37" activePane="bottomLeft" state="frozen"/>
      <selection pane="bottomLeft" activeCell="A53" sqref="A53"/>
    </sheetView>
  </sheetViews>
  <sheetFormatPr defaultColWidth="9.140625" defaultRowHeight="12.75" x14ac:dyDescent="0.2"/>
  <cols>
    <col min="1" max="2" width="23.5703125" style="18" customWidth="1"/>
    <col min="3" max="3" width="50.140625" style="18" customWidth="1"/>
    <col min="4" max="4" width="38.140625" style="18" bestFit="1" customWidth="1"/>
    <col min="5" max="6" width="27.5703125" style="18" customWidth="1"/>
    <col min="7" max="16384" width="9.140625" style="38"/>
  </cols>
  <sheetData>
    <row r="1" spans="1:6" ht="21" x14ac:dyDescent="0.2">
      <c r="A1" s="150" t="s">
        <v>26</v>
      </c>
      <c r="B1" s="150"/>
      <c r="C1" s="150"/>
      <c r="D1" s="150"/>
      <c r="E1" s="150"/>
      <c r="F1" s="150"/>
    </row>
    <row r="2" spans="1:6" ht="18.75" x14ac:dyDescent="0.2">
      <c r="A2" s="9" t="s">
        <v>8</v>
      </c>
      <c r="B2" s="138" t="str">
        <f>Travel!B2</f>
        <v>Arts Council of New Zealand Toi Aotearoa (Creative New Zealand)</v>
      </c>
      <c r="C2" s="138"/>
      <c r="D2" s="138"/>
      <c r="E2" s="138"/>
      <c r="F2" s="138"/>
    </row>
    <row r="3" spans="1:6" ht="18.75" x14ac:dyDescent="0.2">
      <c r="A3" s="9" t="s">
        <v>9</v>
      </c>
      <c r="B3" s="139" t="str">
        <f>Travel!B3</f>
        <v>Stephen Wainwright</v>
      </c>
      <c r="C3" s="139"/>
      <c r="D3" s="139"/>
      <c r="E3" s="139"/>
      <c r="F3" s="139"/>
    </row>
    <row r="4" spans="1:6" ht="18.75" x14ac:dyDescent="0.2">
      <c r="A4" s="9" t="s">
        <v>3</v>
      </c>
      <c r="B4" s="139" t="str">
        <f>Travel!B4</f>
        <v>1 July 2016 to 30 June 2017</v>
      </c>
      <c r="C4" s="139"/>
      <c r="D4" s="139"/>
      <c r="E4" s="139"/>
      <c r="F4" s="139"/>
    </row>
    <row r="5" spans="1:6" s="41" customFormat="1" ht="21" x14ac:dyDescent="0.25">
      <c r="A5" s="154" t="s">
        <v>45</v>
      </c>
      <c r="B5" s="155"/>
      <c r="C5" s="156"/>
      <c r="D5" s="156"/>
      <c r="E5" s="156"/>
      <c r="F5" s="157"/>
    </row>
    <row r="6" spans="1:6" s="41" customFormat="1" ht="15.75" x14ac:dyDescent="0.25">
      <c r="A6" s="151" t="s">
        <v>62</v>
      </c>
      <c r="B6" s="152"/>
      <c r="C6" s="152"/>
      <c r="D6" s="152"/>
      <c r="E6" s="152"/>
      <c r="F6" s="153"/>
    </row>
    <row r="7" spans="1:6" s="10" customFormat="1" ht="15.75" x14ac:dyDescent="0.25">
      <c r="A7" s="148" t="s">
        <v>23</v>
      </c>
      <c r="B7" s="149"/>
      <c r="C7" s="42"/>
      <c r="D7" s="42"/>
      <c r="E7" s="42"/>
      <c r="F7" s="43"/>
    </row>
    <row r="8" spans="1:6" ht="25.5" x14ac:dyDescent="0.2">
      <c r="A8" s="44" t="s">
        <v>0</v>
      </c>
      <c r="B8" s="13" t="s">
        <v>265</v>
      </c>
      <c r="C8" s="45" t="s">
        <v>5</v>
      </c>
      <c r="D8" s="45" t="s">
        <v>13</v>
      </c>
      <c r="E8" s="45" t="s">
        <v>12</v>
      </c>
      <c r="F8" s="46" t="s">
        <v>1</v>
      </c>
    </row>
    <row r="9" spans="1:6" ht="38.25" x14ac:dyDescent="0.2">
      <c r="A9" s="7">
        <v>42556</v>
      </c>
      <c r="B9" s="36">
        <v>59.57</v>
      </c>
      <c r="C9" s="4" t="s">
        <v>280</v>
      </c>
      <c r="D9" s="4" t="s">
        <v>281</v>
      </c>
      <c r="E9" s="116" t="s">
        <v>270</v>
      </c>
      <c r="F9" s="117" t="s">
        <v>141</v>
      </c>
    </row>
    <row r="10" spans="1:6" x14ac:dyDescent="0.2">
      <c r="A10" s="7">
        <v>42556</v>
      </c>
      <c r="B10" s="36">
        <v>7.04</v>
      </c>
      <c r="C10" s="4" t="s">
        <v>271</v>
      </c>
      <c r="D10" s="126" t="s">
        <v>323</v>
      </c>
      <c r="E10" s="126" t="s">
        <v>272</v>
      </c>
      <c r="F10" s="124" t="s">
        <v>141</v>
      </c>
    </row>
    <row r="11" spans="1:6" x14ac:dyDescent="0.2">
      <c r="A11" s="7">
        <v>42556</v>
      </c>
      <c r="B11" s="36">
        <v>6.08</v>
      </c>
      <c r="C11" s="4" t="s">
        <v>271</v>
      </c>
      <c r="D11" s="116" t="s">
        <v>323</v>
      </c>
      <c r="E11" s="116" t="s">
        <v>272</v>
      </c>
      <c r="F11" s="117" t="s">
        <v>141</v>
      </c>
    </row>
    <row r="12" spans="1:6" ht="25.5" x14ac:dyDescent="0.2">
      <c r="A12" s="7">
        <v>42558</v>
      </c>
      <c r="B12" s="36">
        <v>32.17</v>
      </c>
      <c r="C12" s="110" t="s">
        <v>273</v>
      </c>
      <c r="D12" s="116" t="s">
        <v>283</v>
      </c>
      <c r="E12" s="116" t="s">
        <v>270</v>
      </c>
      <c r="F12" s="117" t="s">
        <v>142</v>
      </c>
    </row>
    <row r="13" spans="1:6" x14ac:dyDescent="0.2">
      <c r="A13" s="7">
        <v>42592</v>
      </c>
      <c r="B13" s="128">
        <v>35.299999999999997</v>
      </c>
      <c r="C13" s="110" t="s">
        <v>274</v>
      </c>
      <c r="D13" s="116" t="s">
        <v>279</v>
      </c>
      <c r="E13" s="116" t="s">
        <v>270</v>
      </c>
      <c r="F13" s="117" t="s">
        <v>141</v>
      </c>
    </row>
    <row r="14" spans="1:6" ht="25.5" x14ac:dyDescent="0.2">
      <c r="A14" s="7">
        <v>42598</v>
      </c>
      <c r="B14" s="128">
        <v>40</v>
      </c>
      <c r="C14" s="4" t="s">
        <v>275</v>
      </c>
      <c r="D14" s="4" t="s">
        <v>283</v>
      </c>
      <c r="E14" s="116" t="s">
        <v>270</v>
      </c>
      <c r="F14" s="117" t="s">
        <v>141</v>
      </c>
    </row>
    <row r="15" spans="1:6" ht="25.5" x14ac:dyDescent="0.2">
      <c r="A15" s="7">
        <v>42607</v>
      </c>
      <c r="B15" s="128">
        <v>27.39</v>
      </c>
      <c r="C15" s="4" t="s">
        <v>276</v>
      </c>
      <c r="D15" s="4" t="s">
        <v>279</v>
      </c>
      <c r="E15" s="116" t="s">
        <v>270</v>
      </c>
      <c r="F15" s="117" t="s">
        <v>142</v>
      </c>
    </row>
    <row r="16" spans="1:6" ht="25.5" x14ac:dyDescent="0.2">
      <c r="A16" s="7">
        <v>42611</v>
      </c>
      <c r="B16" s="128">
        <v>43.48</v>
      </c>
      <c r="C16" s="4" t="s">
        <v>277</v>
      </c>
      <c r="D16" s="116" t="s">
        <v>284</v>
      </c>
      <c r="E16" s="116" t="s">
        <v>270</v>
      </c>
      <c r="F16" s="117" t="s">
        <v>141</v>
      </c>
    </row>
    <row r="17" spans="1:6" x14ac:dyDescent="0.2">
      <c r="A17" s="7">
        <v>42621</v>
      </c>
      <c r="B17" s="128">
        <v>28.43</v>
      </c>
      <c r="C17" s="4" t="s">
        <v>278</v>
      </c>
      <c r="D17" s="116" t="s">
        <v>279</v>
      </c>
      <c r="E17" s="116" t="s">
        <v>270</v>
      </c>
      <c r="F17" s="117" t="s">
        <v>141</v>
      </c>
    </row>
    <row r="18" spans="1:6" x14ac:dyDescent="0.2">
      <c r="A18" s="7">
        <v>42628</v>
      </c>
      <c r="B18" s="128">
        <v>7.48</v>
      </c>
      <c r="C18" s="4" t="s">
        <v>285</v>
      </c>
      <c r="D18" s="116" t="s">
        <v>282</v>
      </c>
      <c r="E18" s="116" t="s">
        <v>270</v>
      </c>
      <c r="F18" s="117" t="s">
        <v>141</v>
      </c>
    </row>
    <row r="19" spans="1:6" ht="25.5" x14ac:dyDescent="0.2">
      <c r="A19" s="7">
        <v>42633</v>
      </c>
      <c r="B19" s="128">
        <v>6.96</v>
      </c>
      <c r="C19" s="4" t="s">
        <v>286</v>
      </c>
      <c r="D19" s="116" t="s">
        <v>282</v>
      </c>
      <c r="E19" s="116" t="s">
        <v>270</v>
      </c>
      <c r="F19" s="117" t="s">
        <v>141</v>
      </c>
    </row>
    <row r="20" spans="1:6" ht="25.5" x14ac:dyDescent="0.2">
      <c r="A20" s="7">
        <v>42641</v>
      </c>
      <c r="B20" s="129">
        <v>80.17</v>
      </c>
      <c r="C20" s="4" t="s">
        <v>287</v>
      </c>
      <c r="D20" s="116" t="s">
        <v>281</v>
      </c>
      <c r="E20" s="116" t="s">
        <v>270</v>
      </c>
      <c r="F20" s="117" t="s">
        <v>141</v>
      </c>
    </row>
    <row r="21" spans="1:6" ht="25.5" x14ac:dyDescent="0.2">
      <c r="A21" s="7">
        <v>42649</v>
      </c>
      <c r="B21" s="129">
        <v>33.04</v>
      </c>
      <c r="C21" s="4" t="s">
        <v>288</v>
      </c>
      <c r="D21" s="4" t="s">
        <v>279</v>
      </c>
      <c r="E21" s="116" t="s">
        <v>270</v>
      </c>
      <c r="F21" s="117" t="s">
        <v>146</v>
      </c>
    </row>
    <row r="22" spans="1:6" x14ac:dyDescent="0.2">
      <c r="A22" s="7">
        <v>42649</v>
      </c>
      <c r="B22" s="129">
        <v>6.09</v>
      </c>
      <c r="C22" s="4" t="s">
        <v>289</v>
      </c>
      <c r="D22" s="116" t="s">
        <v>282</v>
      </c>
      <c r="E22" s="116" t="s">
        <v>270</v>
      </c>
      <c r="F22" s="117" t="s">
        <v>146</v>
      </c>
    </row>
    <row r="23" spans="1:6" ht="25.5" x14ac:dyDescent="0.2">
      <c r="A23" s="7">
        <v>42655</v>
      </c>
      <c r="B23" s="129">
        <v>51.3</v>
      </c>
      <c r="C23" s="4" t="s">
        <v>290</v>
      </c>
      <c r="D23" s="116" t="s">
        <v>279</v>
      </c>
      <c r="E23" s="116" t="s">
        <v>270</v>
      </c>
      <c r="F23" s="117" t="s">
        <v>142</v>
      </c>
    </row>
    <row r="24" spans="1:6" ht="25.5" x14ac:dyDescent="0.2">
      <c r="A24" s="7">
        <v>42669</v>
      </c>
      <c r="B24" s="129">
        <v>7.02</v>
      </c>
      <c r="C24" s="6" t="s">
        <v>291</v>
      </c>
      <c r="D24" s="116" t="s">
        <v>282</v>
      </c>
      <c r="E24" s="116" t="s">
        <v>270</v>
      </c>
      <c r="F24" s="117" t="s">
        <v>141</v>
      </c>
    </row>
    <row r="25" spans="1:6" x14ac:dyDescent="0.2">
      <c r="A25" s="7">
        <v>42676</v>
      </c>
      <c r="B25" s="129">
        <v>25.65</v>
      </c>
      <c r="C25" s="6" t="s">
        <v>292</v>
      </c>
      <c r="D25" s="116" t="s">
        <v>279</v>
      </c>
      <c r="E25" s="116" t="s">
        <v>270</v>
      </c>
      <c r="F25" s="117" t="s">
        <v>141</v>
      </c>
    </row>
    <row r="26" spans="1:6" x14ac:dyDescent="0.2">
      <c r="A26" s="7">
        <v>42683</v>
      </c>
      <c r="B26" s="130">
        <v>40</v>
      </c>
      <c r="C26" s="110" t="s">
        <v>295</v>
      </c>
      <c r="D26" s="116" t="s">
        <v>283</v>
      </c>
      <c r="E26" s="116" t="s">
        <v>270</v>
      </c>
      <c r="F26" s="117" t="s">
        <v>141</v>
      </c>
    </row>
    <row r="27" spans="1:6" ht="25.5" x14ac:dyDescent="0.2">
      <c r="A27" s="7">
        <v>42697</v>
      </c>
      <c r="B27" s="130">
        <v>6.52</v>
      </c>
      <c r="C27" s="110" t="s">
        <v>296</v>
      </c>
      <c r="D27" s="116" t="s">
        <v>282</v>
      </c>
      <c r="E27" s="116" t="s">
        <v>270</v>
      </c>
      <c r="F27" s="117" t="s">
        <v>141</v>
      </c>
    </row>
    <row r="28" spans="1:6" ht="25.5" x14ac:dyDescent="0.2">
      <c r="A28" s="7">
        <v>42704</v>
      </c>
      <c r="B28" s="130">
        <v>60.43</v>
      </c>
      <c r="C28" s="110" t="s">
        <v>298</v>
      </c>
      <c r="D28" s="116" t="s">
        <v>297</v>
      </c>
      <c r="E28" s="116" t="s">
        <v>270</v>
      </c>
      <c r="F28" s="117" t="s">
        <v>142</v>
      </c>
    </row>
    <row r="29" spans="1:6" ht="25.5" x14ac:dyDescent="0.2">
      <c r="A29" s="7">
        <v>42705</v>
      </c>
      <c r="B29" s="130">
        <v>42.52</v>
      </c>
      <c r="C29" s="110" t="s">
        <v>273</v>
      </c>
      <c r="D29" s="116" t="s">
        <v>283</v>
      </c>
      <c r="E29" s="116" t="s">
        <v>270</v>
      </c>
      <c r="F29" s="117" t="s">
        <v>142</v>
      </c>
    </row>
    <row r="30" spans="1:6" x14ac:dyDescent="0.2">
      <c r="A30" s="7">
        <v>42709</v>
      </c>
      <c r="B30" s="130">
        <v>16.96</v>
      </c>
      <c r="C30" s="110" t="s">
        <v>294</v>
      </c>
      <c r="D30" s="116" t="s">
        <v>283</v>
      </c>
      <c r="E30" s="116" t="s">
        <v>270</v>
      </c>
      <c r="F30" s="117" t="s">
        <v>141</v>
      </c>
    </row>
    <row r="31" spans="1:6" ht="51" x14ac:dyDescent="0.2">
      <c r="A31" s="7">
        <v>42710</v>
      </c>
      <c r="B31" s="130">
        <v>91.65</v>
      </c>
      <c r="C31" s="110" t="s">
        <v>293</v>
      </c>
      <c r="D31" s="116" t="s">
        <v>281</v>
      </c>
      <c r="E31" s="116" t="s">
        <v>270</v>
      </c>
      <c r="F31" s="117" t="s">
        <v>141</v>
      </c>
    </row>
    <row r="32" spans="1:6" ht="38.25" x14ac:dyDescent="0.2">
      <c r="A32" s="7">
        <v>42711</v>
      </c>
      <c r="B32" s="130">
        <v>81.739999999999995</v>
      </c>
      <c r="C32" s="110" t="s">
        <v>299</v>
      </c>
      <c r="D32" s="116" t="s">
        <v>300</v>
      </c>
      <c r="E32" s="116" t="s">
        <v>270</v>
      </c>
      <c r="F32" s="117" t="s">
        <v>141</v>
      </c>
    </row>
    <row r="33" spans="1:6" s="8" customFormat="1" ht="25.5" x14ac:dyDescent="0.2">
      <c r="A33" s="115">
        <v>42724</v>
      </c>
      <c r="B33" s="131">
        <v>58.26</v>
      </c>
      <c r="C33" s="37" t="s">
        <v>303</v>
      </c>
      <c r="D33" s="4" t="s">
        <v>279</v>
      </c>
      <c r="E33" s="37" t="s">
        <v>301</v>
      </c>
      <c r="F33" s="124" t="s">
        <v>146</v>
      </c>
    </row>
    <row r="34" spans="1:6" s="8" customFormat="1" ht="25.5" x14ac:dyDescent="0.2">
      <c r="A34" s="115">
        <v>42725</v>
      </c>
      <c r="B34" s="131">
        <v>19.91</v>
      </c>
      <c r="C34" s="37" t="s">
        <v>304</v>
      </c>
      <c r="D34" s="4" t="s">
        <v>283</v>
      </c>
      <c r="E34" s="116" t="s">
        <v>270</v>
      </c>
      <c r="F34" s="124" t="s">
        <v>146</v>
      </c>
    </row>
    <row r="35" spans="1:6" s="8" customFormat="1" x14ac:dyDescent="0.2">
      <c r="A35" s="118">
        <v>42769</v>
      </c>
      <c r="B35" s="130">
        <v>16.52</v>
      </c>
      <c r="C35" s="120" t="s">
        <v>324</v>
      </c>
      <c r="D35" s="37" t="s">
        <v>279</v>
      </c>
      <c r="E35" s="37" t="s">
        <v>270</v>
      </c>
      <c r="F35" s="124" t="s">
        <v>141</v>
      </c>
    </row>
    <row r="36" spans="1:6" s="8" customFormat="1" x14ac:dyDescent="0.2">
      <c r="A36" s="118">
        <v>42781</v>
      </c>
      <c r="B36" s="130">
        <v>11.48</v>
      </c>
      <c r="C36" s="37" t="s">
        <v>325</v>
      </c>
      <c r="D36" s="37" t="s">
        <v>279</v>
      </c>
      <c r="E36" s="37" t="s">
        <v>327</v>
      </c>
      <c r="F36" s="124" t="s">
        <v>141</v>
      </c>
    </row>
    <row r="37" spans="1:6" s="8" customFormat="1" x14ac:dyDescent="0.2">
      <c r="A37" s="118">
        <v>42782</v>
      </c>
      <c r="B37" s="130">
        <v>18.260000000000002</v>
      </c>
      <c r="C37" s="37" t="s">
        <v>326</v>
      </c>
      <c r="D37" s="37" t="s">
        <v>279</v>
      </c>
      <c r="E37" s="37" t="s">
        <v>270</v>
      </c>
      <c r="F37" s="124" t="s">
        <v>141</v>
      </c>
    </row>
    <row r="38" spans="1:6" s="8" customFormat="1" ht="25.5" x14ac:dyDescent="0.2">
      <c r="A38" s="118">
        <v>42789</v>
      </c>
      <c r="B38" s="131">
        <v>26.96</v>
      </c>
      <c r="C38" s="120" t="s">
        <v>305</v>
      </c>
      <c r="D38" s="36" t="s">
        <v>279</v>
      </c>
      <c r="E38" s="116" t="s">
        <v>270</v>
      </c>
      <c r="F38" s="127" t="s">
        <v>142</v>
      </c>
    </row>
    <row r="39" spans="1:6" s="8" customFormat="1" x14ac:dyDescent="0.2">
      <c r="A39" s="118">
        <v>42796</v>
      </c>
      <c r="B39" s="120">
        <v>48.26</v>
      </c>
      <c r="C39" s="120" t="s">
        <v>302</v>
      </c>
      <c r="D39" s="120" t="s">
        <v>297</v>
      </c>
      <c r="E39" s="37" t="s">
        <v>301</v>
      </c>
      <c r="F39" s="124" t="s">
        <v>141</v>
      </c>
    </row>
    <row r="40" spans="1:6" s="8" customFormat="1" x14ac:dyDescent="0.2">
      <c r="A40" s="118">
        <v>42803</v>
      </c>
      <c r="B40" s="120">
        <v>50.53</v>
      </c>
      <c r="C40" s="120" t="s">
        <v>306</v>
      </c>
      <c r="D40" s="36" t="s">
        <v>279</v>
      </c>
      <c r="E40" s="37" t="s">
        <v>270</v>
      </c>
      <c r="F40" s="124" t="s">
        <v>141</v>
      </c>
    </row>
    <row r="41" spans="1:6" s="8" customFormat="1" x14ac:dyDescent="0.2">
      <c r="A41" s="118">
        <v>42810</v>
      </c>
      <c r="B41" s="130">
        <v>36.090000000000003</v>
      </c>
      <c r="C41" s="120" t="s">
        <v>329</v>
      </c>
      <c r="D41" s="36" t="s">
        <v>281</v>
      </c>
      <c r="E41" s="120" t="s">
        <v>270</v>
      </c>
      <c r="F41" s="124" t="s">
        <v>142</v>
      </c>
    </row>
    <row r="42" spans="1:6" s="8" customFormat="1" x14ac:dyDescent="0.2">
      <c r="A42" s="118">
        <v>42810</v>
      </c>
      <c r="B42" s="130">
        <v>45.22</v>
      </c>
      <c r="C42" s="120" t="s">
        <v>331</v>
      </c>
      <c r="D42" s="36" t="s">
        <v>279</v>
      </c>
      <c r="E42" s="120" t="s">
        <v>270</v>
      </c>
      <c r="F42" s="124" t="s">
        <v>330</v>
      </c>
    </row>
    <row r="43" spans="1:6" s="8" customFormat="1" x14ac:dyDescent="0.2">
      <c r="A43" s="118">
        <v>42824</v>
      </c>
      <c r="B43" s="120">
        <v>39.130000000000003</v>
      </c>
      <c r="C43" s="120" t="s">
        <v>307</v>
      </c>
      <c r="D43" s="36" t="s">
        <v>279</v>
      </c>
      <c r="E43" s="37" t="s">
        <v>270</v>
      </c>
      <c r="F43" s="117" t="s">
        <v>141</v>
      </c>
    </row>
    <row r="44" spans="1:6" s="8" customFormat="1" x14ac:dyDescent="0.2">
      <c r="A44" s="118">
        <v>42825</v>
      </c>
      <c r="B44" s="130">
        <v>23.83</v>
      </c>
      <c r="C44" s="120" t="s">
        <v>332</v>
      </c>
      <c r="D44" s="120" t="s">
        <v>279</v>
      </c>
      <c r="E44" s="120" t="s">
        <v>270</v>
      </c>
      <c r="F44" s="124" t="s">
        <v>141</v>
      </c>
    </row>
    <row r="45" spans="1:6" s="8" customFormat="1" ht="25.5" x14ac:dyDescent="0.2">
      <c r="A45" s="22">
        <v>42863</v>
      </c>
      <c r="B45" s="120">
        <v>27.83</v>
      </c>
      <c r="C45" s="4" t="s">
        <v>308</v>
      </c>
      <c r="D45" s="36" t="s">
        <v>279</v>
      </c>
      <c r="E45" s="37" t="s">
        <v>270</v>
      </c>
      <c r="F45" s="117" t="s">
        <v>142</v>
      </c>
    </row>
    <row r="46" spans="1:6" s="8" customFormat="1" ht="25.5" x14ac:dyDescent="0.2">
      <c r="A46" s="118">
        <v>42864</v>
      </c>
      <c r="B46" s="130">
        <v>17.91</v>
      </c>
      <c r="C46" s="120" t="s">
        <v>335</v>
      </c>
      <c r="D46" s="120" t="s">
        <v>279</v>
      </c>
      <c r="E46" s="120" t="s">
        <v>270</v>
      </c>
      <c r="F46" s="124" t="s">
        <v>141</v>
      </c>
    </row>
    <row r="47" spans="1:6" s="8" customFormat="1" ht="25.5" x14ac:dyDescent="0.2">
      <c r="A47" s="118">
        <v>42865</v>
      </c>
      <c r="B47" s="130">
        <v>22.83</v>
      </c>
      <c r="C47" s="120" t="s">
        <v>333</v>
      </c>
      <c r="D47" s="120" t="s">
        <v>279</v>
      </c>
      <c r="E47" s="120" t="s">
        <v>270</v>
      </c>
      <c r="F47" s="124" t="s">
        <v>142</v>
      </c>
    </row>
    <row r="48" spans="1:6" s="8" customFormat="1" x14ac:dyDescent="0.2">
      <c r="A48" s="118">
        <v>42866</v>
      </c>
      <c r="B48" s="130">
        <v>17.91</v>
      </c>
      <c r="C48" s="120" t="s">
        <v>334</v>
      </c>
      <c r="D48" s="120" t="s">
        <v>279</v>
      </c>
      <c r="E48" s="120" t="s">
        <v>270</v>
      </c>
      <c r="F48" s="124" t="s">
        <v>141</v>
      </c>
    </row>
    <row r="49" spans="1:6" s="8" customFormat="1" ht="25.5" x14ac:dyDescent="0.2">
      <c r="A49" s="22">
        <v>42884</v>
      </c>
      <c r="B49" s="120">
        <v>50.87</v>
      </c>
      <c r="C49" s="120" t="s">
        <v>336</v>
      </c>
      <c r="D49" s="36" t="s">
        <v>279</v>
      </c>
      <c r="E49" s="37" t="s">
        <v>270</v>
      </c>
      <c r="F49" s="117" t="s">
        <v>146</v>
      </c>
    </row>
    <row r="50" spans="1:6" s="8" customFormat="1" ht="25.5" x14ac:dyDescent="0.2">
      <c r="A50" s="22">
        <v>42884</v>
      </c>
      <c r="B50" s="120">
        <v>9.83</v>
      </c>
      <c r="C50" s="4" t="s">
        <v>309</v>
      </c>
      <c r="D50" s="36" t="s">
        <v>310</v>
      </c>
      <c r="E50" s="37" t="s">
        <v>270</v>
      </c>
      <c r="F50" s="117" t="s">
        <v>146</v>
      </c>
    </row>
    <row r="51" spans="1:6" s="8" customFormat="1" ht="25.5" x14ac:dyDescent="0.2">
      <c r="A51" s="22">
        <v>42885</v>
      </c>
      <c r="B51" s="120">
        <v>35.83</v>
      </c>
      <c r="C51" s="4" t="s">
        <v>311</v>
      </c>
      <c r="D51" s="36" t="s">
        <v>283</v>
      </c>
      <c r="E51" s="37" t="s">
        <v>270</v>
      </c>
      <c r="F51" s="117" t="s">
        <v>146</v>
      </c>
    </row>
    <row r="52" spans="1:6" x14ac:dyDescent="0.2">
      <c r="A52" s="118">
        <v>42895</v>
      </c>
      <c r="B52" s="120">
        <v>33.909999999999997</v>
      </c>
      <c r="C52" s="120" t="s">
        <v>346</v>
      </c>
      <c r="D52" s="36" t="s">
        <v>279</v>
      </c>
      <c r="E52" s="37" t="s">
        <v>270</v>
      </c>
      <c r="F52" s="117" t="s">
        <v>141</v>
      </c>
    </row>
    <row r="53" spans="1:6" x14ac:dyDescent="0.2">
      <c r="A53" s="118">
        <v>42902</v>
      </c>
      <c r="B53" s="116">
        <v>48.26</v>
      </c>
      <c r="C53" s="120" t="s">
        <v>347</v>
      </c>
      <c r="D53" s="36" t="s">
        <v>279</v>
      </c>
      <c r="E53" s="37" t="s">
        <v>270</v>
      </c>
      <c r="F53" s="127" t="s">
        <v>141</v>
      </c>
    </row>
    <row r="54" spans="1:6" x14ac:dyDescent="0.2">
      <c r="A54" s="17"/>
      <c r="B54" s="116"/>
      <c r="C54" s="116"/>
      <c r="D54" s="116"/>
      <c r="E54" s="116"/>
      <c r="F54" s="117"/>
    </row>
    <row r="55" spans="1:6" s="49" customFormat="1" x14ac:dyDescent="0.2">
      <c r="A55" s="17"/>
      <c r="B55" s="116"/>
      <c r="C55" s="116"/>
      <c r="D55" s="116"/>
      <c r="E55" s="116"/>
      <c r="F55" s="117"/>
    </row>
    <row r="56" spans="1:6" ht="15" x14ac:dyDescent="0.2">
      <c r="A56" s="50" t="s">
        <v>24</v>
      </c>
      <c r="B56" s="51">
        <f>SUM(B9:B55)</f>
        <v>1496.6199999999997</v>
      </c>
      <c r="C56" s="52"/>
      <c r="D56" s="53"/>
      <c r="E56" s="53"/>
      <c r="F56" s="54"/>
    </row>
    <row r="57" spans="1:6" x14ac:dyDescent="0.2">
      <c r="A57" s="55"/>
      <c r="B57" s="56"/>
      <c r="C57" s="56"/>
      <c r="D57" s="56"/>
      <c r="E57" s="56"/>
      <c r="F57" s="57"/>
    </row>
    <row r="58" spans="1:6" x14ac:dyDescent="0.2">
      <c r="A58" s="32" t="s">
        <v>31</v>
      </c>
      <c r="B58" s="10"/>
      <c r="F58" s="48"/>
    </row>
    <row r="59" spans="1:6" x14ac:dyDescent="0.2">
      <c r="A59" s="158" t="s">
        <v>63</v>
      </c>
      <c r="B59" s="158"/>
      <c r="C59" s="158"/>
      <c r="D59" s="158"/>
      <c r="E59" s="158"/>
      <c r="F59" s="159"/>
    </row>
    <row r="60" spans="1:6" x14ac:dyDescent="0.2">
      <c r="A60" s="135" t="s">
        <v>57</v>
      </c>
      <c r="B60" s="135"/>
      <c r="C60" s="135"/>
      <c r="F60" s="48"/>
    </row>
    <row r="61" spans="1:6" x14ac:dyDescent="0.2">
      <c r="A61" s="33" t="s">
        <v>38</v>
      </c>
      <c r="B61" s="34"/>
    </row>
    <row r="62" spans="1:6" x14ac:dyDescent="0.2">
      <c r="A62" s="35" t="s">
        <v>53</v>
      </c>
      <c r="B62" s="34"/>
      <c r="F62" s="48"/>
    </row>
    <row r="63" spans="1:6" x14ac:dyDescent="0.2">
      <c r="A63" s="133" t="s">
        <v>44</v>
      </c>
      <c r="B63" s="133"/>
      <c r="C63" s="59"/>
      <c r="D63" s="59"/>
      <c r="E63" s="59"/>
      <c r="F63" s="60"/>
    </row>
  </sheetData>
  <mergeCells count="10">
    <mergeCell ref="A63:B63"/>
    <mergeCell ref="A7:B7"/>
    <mergeCell ref="A60:C60"/>
    <mergeCell ref="A1:F1"/>
    <mergeCell ref="A6:F6"/>
    <mergeCell ref="B2:F2"/>
    <mergeCell ref="B3:F3"/>
    <mergeCell ref="B4:F4"/>
    <mergeCell ref="A5:F5"/>
    <mergeCell ref="A59:F59"/>
  </mergeCells>
  <printOptions gridLines="1"/>
  <pageMargins left="0.70866141732283472" right="0.70866141732283472" top="0.74803149606299213" bottom="0.74803149606299213" header="0.31496062992125984" footer="0.31496062992125984"/>
  <pageSetup paperSize="9" scale="85"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zoomScaleNormal="100" workbookViewId="0">
      <selection activeCell="B10" sqref="B10"/>
    </sheetView>
  </sheetViews>
  <sheetFormatPr defaultColWidth="9.140625" defaultRowHeight="12.75" x14ac:dyDescent="0.2"/>
  <cols>
    <col min="1" max="5" width="27.5703125" style="32" customWidth="1"/>
    <col min="6" max="16384" width="9.140625" style="76"/>
  </cols>
  <sheetData>
    <row r="1" spans="1:14" ht="36" customHeight="1" x14ac:dyDescent="0.2">
      <c r="A1" s="150" t="s">
        <v>26</v>
      </c>
      <c r="B1" s="150"/>
      <c r="C1" s="150"/>
      <c r="D1" s="150"/>
      <c r="E1" s="150"/>
      <c r="F1" s="75"/>
    </row>
    <row r="2" spans="1:14" ht="36" customHeight="1" x14ac:dyDescent="0.2">
      <c r="A2" s="9" t="s">
        <v>8</v>
      </c>
      <c r="B2" s="138" t="str">
        <f>Travel!B2</f>
        <v>Arts Council of New Zealand Toi Aotearoa (Creative New Zealand)</v>
      </c>
      <c r="C2" s="138"/>
      <c r="D2" s="138"/>
      <c r="E2" s="138"/>
      <c r="F2" s="39"/>
      <c r="G2" s="39"/>
    </row>
    <row r="3" spans="1:14" ht="36" customHeight="1" x14ac:dyDescent="0.2">
      <c r="A3" s="9" t="s">
        <v>9</v>
      </c>
      <c r="B3" s="139" t="str">
        <f>Travel!B3</f>
        <v>Stephen Wainwright</v>
      </c>
      <c r="C3" s="139"/>
      <c r="D3" s="139"/>
      <c r="E3" s="139"/>
      <c r="F3" s="40"/>
      <c r="G3" s="40"/>
    </row>
    <row r="4" spans="1:14" ht="36" customHeight="1" x14ac:dyDescent="0.2">
      <c r="A4" s="9" t="s">
        <v>3</v>
      </c>
      <c r="B4" s="139" t="str">
        <f>Travel!B4</f>
        <v>1 July 2016 to 30 June 2017</v>
      </c>
      <c r="C4" s="139"/>
      <c r="D4" s="139"/>
      <c r="E4" s="139"/>
      <c r="F4" s="40"/>
      <c r="G4" s="40"/>
    </row>
    <row r="5" spans="1:14" ht="36" customHeight="1" x14ac:dyDescent="0.2">
      <c r="A5" s="169" t="s">
        <v>46</v>
      </c>
      <c r="B5" s="170"/>
      <c r="C5" s="170"/>
      <c r="D5" s="170"/>
      <c r="E5" s="171"/>
    </row>
    <row r="6" spans="1:14" ht="20.100000000000001" customHeight="1" x14ac:dyDescent="0.2">
      <c r="A6" s="167" t="s">
        <v>54</v>
      </c>
      <c r="B6" s="167"/>
      <c r="C6" s="167"/>
      <c r="D6" s="167"/>
      <c r="E6" s="168"/>
      <c r="F6" s="77"/>
      <c r="G6" s="77"/>
    </row>
    <row r="7" spans="1:14" ht="20.25" customHeight="1" x14ac:dyDescent="0.25">
      <c r="A7" s="78" t="s">
        <v>21</v>
      </c>
      <c r="B7" s="42"/>
      <c r="C7" s="42"/>
      <c r="D7" s="42"/>
      <c r="E7" s="43"/>
    </row>
    <row r="8" spans="1:14" ht="25.5" x14ac:dyDescent="0.2">
      <c r="A8" s="44" t="s">
        <v>0</v>
      </c>
      <c r="B8" s="45" t="s">
        <v>39</v>
      </c>
      <c r="C8" s="45" t="s">
        <v>34</v>
      </c>
      <c r="D8" s="45" t="s">
        <v>48</v>
      </c>
      <c r="E8" s="46" t="s">
        <v>65</v>
      </c>
    </row>
    <row r="9" spans="1:14" x14ac:dyDescent="0.2">
      <c r="A9" s="79"/>
      <c r="E9" s="80"/>
    </row>
    <row r="10" spans="1:14" x14ac:dyDescent="0.2">
      <c r="A10" s="79"/>
      <c r="B10" s="1" t="s">
        <v>92</v>
      </c>
      <c r="E10" s="80"/>
    </row>
    <row r="11" spans="1:14" x14ac:dyDescent="0.2">
      <c r="A11" s="79"/>
      <c r="E11" s="80"/>
      <c r="N11" s="81"/>
    </row>
    <row r="12" spans="1:14" x14ac:dyDescent="0.2">
      <c r="A12" s="79"/>
      <c r="B12" s="82"/>
      <c r="E12" s="80"/>
    </row>
    <row r="13" spans="1:14" hidden="1" x14ac:dyDescent="0.2">
      <c r="A13" s="79"/>
      <c r="E13" s="80"/>
    </row>
    <row r="14" spans="1:14" ht="27.95" customHeight="1" x14ac:dyDescent="0.2">
      <c r="A14" s="83" t="s">
        <v>25</v>
      </c>
      <c r="B14" s="84" t="s">
        <v>20</v>
      </c>
      <c r="C14" s="52"/>
      <c r="D14" s="85">
        <f>SUM(D9:D13)</f>
        <v>0</v>
      </c>
      <c r="E14" s="54"/>
    </row>
    <row r="15" spans="1:14" x14ac:dyDescent="0.2">
      <c r="A15" s="86"/>
      <c r="B15" s="87"/>
      <c r="C15" s="56"/>
      <c r="D15" s="45"/>
      <c r="E15" s="57"/>
    </row>
    <row r="16" spans="1:14" x14ac:dyDescent="0.2">
      <c r="A16" s="88" t="s">
        <v>27</v>
      </c>
      <c r="B16" s="89"/>
      <c r="C16" s="89"/>
      <c r="D16" s="89"/>
      <c r="E16" s="90"/>
    </row>
    <row r="17" spans="1:6" x14ac:dyDescent="0.2">
      <c r="A17" s="165" t="s">
        <v>57</v>
      </c>
      <c r="B17" s="135"/>
      <c r="C17" s="135"/>
      <c r="E17" s="80"/>
    </row>
    <row r="18" spans="1:6" x14ac:dyDescent="0.2">
      <c r="A18" s="160" t="s">
        <v>47</v>
      </c>
      <c r="B18" s="161"/>
      <c r="C18" s="161"/>
      <c r="D18" s="161"/>
      <c r="E18" s="162"/>
    </row>
    <row r="19" spans="1:6" x14ac:dyDescent="0.2">
      <c r="A19" s="38" t="s">
        <v>66</v>
      </c>
      <c r="B19" s="76"/>
      <c r="C19" s="76"/>
      <c r="D19" s="76"/>
      <c r="E19" s="76"/>
    </row>
    <row r="20" spans="1:6" ht="26.1" customHeight="1" x14ac:dyDescent="0.2">
      <c r="A20" s="165" t="s">
        <v>64</v>
      </c>
      <c r="B20" s="135"/>
      <c r="C20" s="135"/>
      <c r="D20" s="135"/>
      <c r="E20" s="166"/>
    </row>
    <row r="21" spans="1:6" x14ac:dyDescent="0.2">
      <c r="A21" s="33" t="s">
        <v>49</v>
      </c>
      <c r="E21" s="80"/>
    </row>
    <row r="22" spans="1:6" x14ac:dyDescent="0.2">
      <c r="A22" s="33" t="s">
        <v>50</v>
      </c>
      <c r="B22" s="34"/>
      <c r="C22" s="18"/>
      <c r="D22" s="18"/>
      <c r="E22" s="48"/>
      <c r="F22" s="18"/>
    </row>
    <row r="23" spans="1:6" ht="12.75" customHeight="1" x14ac:dyDescent="0.2">
      <c r="A23" s="163" t="s">
        <v>44</v>
      </c>
      <c r="B23" s="164"/>
      <c r="C23" s="91"/>
      <c r="D23" s="91"/>
      <c r="E23" s="60"/>
      <c r="F23" s="91"/>
    </row>
    <row r="24" spans="1:6" x14ac:dyDescent="0.2">
      <c r="A24" s="92"/>
      <c r="B24" s="82"/>
      <c r="C24" s="82"/>
      <c r="D24" s="82"/>
      <c r="E24" s="93"/>
    </row>
  </sheetData>
  <mergeCells count="10">
    <mergeCell ref="A18:E18"/>
    <mergeCell ref="A23:B23"/>
    <mergeCell ref="A1:E1"/>
    <mergeCell ref="A17:C17"/>
    <mergeCell ref="A20:E20"/>
    <mergeCell ref="A6:E6"/>
    <mergeCell ref="B2:E2"/>
    <mergeCell ref="B3:E3"/>
    <mergeCell ref="B4:E4"/>
    <mergeCell ref="A5:E5"/>
  </mergeCells>
  <printOptions gridLines="1"/>
  <pageMargins left="0.70866141732283472" right="0.70866141732283472" top="0.74803149606299213" bottom="0.74803149606299213" header="0.31496062992125984" footer="0.31496062992125984"/>
  <pageSetup paperSize="9" scale="97"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zoomScaleNormal="100" workbookViewId="0">
      <selection activeCell="D10" sqref="D10"/>
    </sheetView>
  </sheetViews>
  <sheetFormatPr defaultColWidth="9.140625" defaultRowHeight="12.75" x14ac:dyDescent="0.2"/>
  <cols>
    <col min="1" max="2" width="23.5703125" style="8" customWidth="1"/>
    <col min="3" max="5" width="27.5703125" style="8" customWidth="1"/>
    <col min="6" max="16384" width="9.140625" style="94"/>
  </cols>
  <sheetData>
    <row r="1" spans="1:5" ht="36" customHeight="1" x14ac:dyDescent="0.2">
      <c r="A1" s="150" t="s">
        <v>26</v>
      </c>
      <c r="B1" s="150"/>
      <c r="C1" s="150"/>
      <c r="D1" s="150"/>
      <c r="E1" s="150"/>
    </row>
    <row r="2" spans="1:5" ht="36" customHeight="1" x14ac:dyDescent="0.2">
      <c r="A2" s="9" t="s">
        <v>8</v>
      </c>
      <c r="B2" s="138" t="str">
        <f>Travel!B2</f>
        <v>Arts Council of New Zealand Toi Aotearoa (Creative New Zealand)</v>
      </c>
      <c r="C2" s="138"/>
      <c r="D2" s="138"/>
      <c r="E2" s="138"/>
    </row>
    <row r="3" spans="1:5" ht="36" customHeight="1" x14ac:dyDescent="0.2">
      <c r="A3" s="9" t="s">
        <v>9</v>
      </c>
      <c r="B3" s="139" t="str">
        <f>Travel!B3</f>
        <v>Stephen Wainwright</v>
      </c>
      <c r="C3" s="139"/>
      <c r="D3" s="139"/>
      <c r="E3" s="139"/>
    </row>
    <row r="4" spans="1:5" ht="36" customHeight="1" x14ac:dyDescent="0.2">
      <c r="A4" s="9" t="s">
        <v>3</v>
      </c>
      <c r="B4" s="139" t="str">
        <f>Travel!B4</f>
        <v>1 July 2016 to 30 June 2017</v>
      </c>
      <c r="C4" s="139"/>
      <c r="D4" s="139"/>
      <c r="E4" s="139"/>
    </row>
    <row r="5" spans="1:5" ht="36" customHeight="1" x14ac:dyDescent="0.2">
      <c r="A5" s="140" t="s">
        <v>52</v>
      </c>
      <c r="B5" s="177"/>
      <c r="C5" s="156"/>
      <c r="D5" s="156"/>
      <c r="E5" s="157"/>
    </row>
    <row r="6" spans="1:5" ht="36" customHeight="1" x14ac:dyDescent="0.2">
      <c r="A6" s="174" t="s">
        <v>51</v>
      </c>
      <c r="B6" s="175"/>
      <c r="C6" s="175"/>
      <c r="D6" s="175"/>
      <c r="E6" s="176"/>
    </row>
    <row r="7" spans="1:5" ht="36" customHeight="1" x14ac:dyDescent="0.25">
      <c r="A7" s="172" t="s">
        <v>6</v>
      </c>
      <c r="B7" s="173"/>
      <c r="C7" s="42"/>
      <c r="D7" s="42"/>
      <c r="E7" s="43"/>
    </row>
    <row r="8" spans="1:5" ht="25.5" x14ac:dyDescent="0.2">
      <c r="A8" s="44" t="s">
        <v>0</v>
      </c>
      <c r="B8" s="45" t="s">
        <v>266</v>
      </c>
      <c r="C8" s="45" t="s">
        <v>35</v>
      </c>
      <c r="D8" s="45" t="s">
        <v>30</v>
      </c>
      <c r="E8" s="46" t="s">
        <v>2</v>
      </c>
    </row>
    <row r="9" spans="1:5" x14ac:dyDescent="0.2">
      <c r="A9" s="47"/>
      <c r="B9" s="18"/>
      <c r="C9" s="18"/>
      <c r="D9" s="18"/>
      <c r="E9" s="48"/>
    </row>
    <row r="10" spans="1:5" x14ac:dyDescent="0.2">
      <c r="A10" s="47"/>
      <c r="C10" s="1" t="s">
        <v>92</v>
      </c>
      <c r="D10" s="18"/>
      <c r="E10" s="48"/>
    </row>
    <row r="11" spans="1:5" x14ac:dyDescent="0.2">
      <c r="A11" s="47"/>
      <c r="B11" s="18"/>
      <c r="C11" s="18"/>
      <c r="D11" s="18"/>
      <c r="E11" s="48"/>
    </row>
    <row r="12" spans="1:5" x14ac:dyDescent="0.2">
      <c r="A12" s="47"/>
      <c r="B12" s="18"/>
      <c r="C12" s="18"/>
      <c r="D12" s="18"/>
      <c r="E12" s="48"/>
    </row>
    <row r="13" spans="1:5" ht="14.1" customHeight="1" x14ac:dyDescent="0.2">
      <c r="A13" s="95" t="s">
        <v>14</v>
      </c>
      <c r="B13" s="96">
        <f>SUM(B9:B12)</f>
        <v>0</v>
      </c>
      <c r="C13" s="97"/>
      <c r="D13" s="98"/>
      <c r="E13" s="99"/>
    </row>
    <row r="14" spans="1:5" ht="14.1" customHeight="1" x14ac:dyDescent="0.2">
      <c r="A14" s="100"/>
      <c r="B14" s="96"/>
      <c r="C14" s="97"/>
      <c r="D14" s="98"/>
      <c r="E14" s="101"/>
    </row>
    <row r="15" spans="1:5" ht="14.1" customHeight="1" x14ac:dyDescent="0.2">
      <c r="A15" s="102"/>
      <c r="B15" s="31"/>
      <c r="C15" s="31"/>
      <c r="D15" s="31"/>
      <c r="E15" s="103"/>
    </row>
    <row r="16" spans="1:5" x14ac:dyDescent="0.2">
      <c r="A16" s="79" t="s">
        <v>27</v>
      </c>
      <c r="B16" s="18"/>
      <c r="C16" s="18"/>
      <c r="D16" s="18"/>
      <c r="E16" s="48"/>
    </row>
    <row r="17" spans="1:6" x14ac:dyDescent="0.2">
      <c r="A17" s="165" t="s">
        <v>57</v>
      </c>
      <c r="B17" s="135"/>
      <c r="C17" s="135"/>
      <c r="D17" s="18"/>
      <c r="E17" s="48"/>
    </row>
    <row r="18" spans="1:6" ht="14.1" customHeight="1" x14ac:dyDescent="0.2">
      <c r="A18" s="104" t="s">
        <v>22</v>
      </c>
      <c r="B18" s="105"/>
      <c r="C18" s="18"/>
      <c r="D18" s="18"/>
      <c r="E18" s="48"/>
    </row>
    <row r="19" spans="1:6" x14ac:dyDescent="0.2">
      <c r="A19" s="33" t="s">
        <v>33</v>
      </c>
      <c r="B19" s="34"/>
      <c r="C19" s="18"/>
      <c r="D19" s="18"/>
      <c r="E19" s="48"/>
    </row>
    <row r="20" spans="1:6" ht="12.6" customHeight="1" x14ac:dyDescent="0.2">
      <c r="A20" s="160" t="s">
        <v>29</v>
      </c>
      <c r="B20" s="161"/>
      <c r="C20" s="161"/>
      <c r="D20" s="161"/>
      <c r="E20" s="162"/>
      <c r="F20" s="38"/>
    </row>
    <row r="21" spans="1:6" x14ac:dyDescent="0.2">
      <c r="A21" s="33" t="s">
        <v>53</v>
      </c>
      <c r="B21" s="34"/>
      <c r="C21" s="18"/>
      <c r="D21" s="18"/>
      <c r="E21" s="48"/>
      <c r="F21" s="18"/>
    </row>
    <row r="22" spans="1:6" ht="12.75" customHeight="1" x14ac:dyDescent="0.2">
      <c r="A22" s="163" t="s">
        <v>44</v>
      </c>
      <c r="B22" s="164"/>
      <c r="C22" s="91"/>
      <c r="D22" s="91"/>
      <c r="E22" s="60"/>
      <c r="F22" s="91"/>
    </row>
    <row r="23" spans="1:6" x14ac:dyDescent="0.2">
      <c r="A23" s="106"/>
      <c r="B23" s="107"/>
      <c r="C23" s="108"/>
      <c r="D23" s="108"/>
      <c r="E23" s="109"/>
      <c r="F23" s="38"/>
    </row>
    <row r="24" spans="1:6" x14ac:dyDescent="0.2">
      <c r="A24" s="47"/>
      <c r="B24" s="18"/>
      <c r="C24" s="18"/>
      <c r="D24" s="18"/>
      <c r="E24" s="18"/>
      <c r="F24" s="38"/>
    </row>
    <row r="25" spans="1:6" x14ac:dyDescent="0.2">
      <c r="A25" s="47"/>
      <c r="B25" s="18"/>
      <c r="C25" s="18"/>
      <c r="D25" s="18"/>
      <c r="E25" s="18"/>
      <c r="F25" s="38"/>
    </row>
    <row r="26" spans="1:6" x14ac:dyDescent="0.2">
      <c r="A26" s="47"/>
      <c r="B26" s="18"/>
      <c r="C26" s="18"/>
      <c r="D26" s="18"/>
      <c r="E26" s="18"/>
      <c r="F26" s="38"/>
    </row>
    <row r="27" spans="1:6" x14ac:dyDescent="0.2">
      <c r="A27" s="47"/>
      <c r="B27" s="18"/>
      <c r="C27" s="18"/>
      <c r="D27" s="18"/>
      <c r="E27" s="18"/>
      <c r="F27" s="38"/>
    </row>
    <row r="28" spans="1:6" x14ac:dyDescent="0.2">
      <c r="A28" s="18"/>
      <c r="B28" s="18"/>
      <c r="C28" s="18"/>
      <c r="D28" s="18"/>
      <c r="E28" s="18"/>
    </row>
    <row r="29" spans="1:6" x14ac:dyDescent="0.2">
      <c r="A29" s="18"/>
      <c r="B29" s="18"/>
      <c r="C29" s="18"/>
      <c r="D29" s="18"/>
      <c r="E29" s="18"/>
    </row>
  </sheetData>
  <mergeCells count="10">
    <mergeCell ref="A22:B22"/>
    <mergeCell ref="A20:E20"/>
    <mergeCell ref="A1:E1"/>
    <mergeCell ref="A17:C17"/>
    <mergeCell ref="A7:B7"/>
    <mergeCell ref="B2:E2"/>
    <mergeCell ref="B3:E3"/>
    <mergeCell ref="B4:E4"/>
    <mergeCell ref="A6:E6"/>
    <mergeCell ref="A5:E5"/>
  </mergeCells>
  <printOptions gridLines="1"/>
  <pageMargins left="0.70866141732283472" right="0.70866141732283472" top="0.74803149606299213" bottom="0.74803149606299213" header="0.31496062992125984" footer="0.31496062992125984"/>
  <pageSetup paperSize="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Guidance for agencies</vt:lpstr>
      <vt:lpstr>Travel</vt:lpstr>
      <vt:lpstr>Hospitality</vt:lpstr>
      <vt:lpstr>Gifts and Benefits</vt:lpstr>
      <vt:lpstr>All other  expenses</vt:lpstr>
      <vt:lpstr>'Guidance for agencies'!_ftnref1</vt:lpstr>
      <vt:lpstr>'All other  expenses'!Print_Area</vt:lpstr>
      <vt:lpstr>'Gifts and Benefits'!Print_Area</vt:lpstr>
      <vt:lpstr>'Guidance for agencies'!Print_Area</vt:lpstr>
      <vt:lpstr>Hospitality!Print_Area</vt:lpstr>
      <vt:lpstr>Travel!Print_Area</vt:lpstr>
    </vt:vector>
  </TitlesOfParts>
  <Company>SSC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mortensenm</dc:creator>
  <cp:lastModifiedBy>Snjezana Lipovac</cp:lastModifiedBy>
  <cp:lastPrinted>2017-06-12T01:23:02Z</cp:lastPrinted>
  <dcterms:created xsi:type="dcterms:W3CDTF">2010-10-17T20:59:02Z</dcterms:created>
  <dcterms:modified xsi:type="dcterms:W3CDTF">2017-07-14T04:52:03Z</dcterms:modified>
</cp:coreProperties>
</file>